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6" activeTab="0"/>
  </bookViews>
  <sheets>
    <sheet name="Ejemplo 1, Ruleta" sheetId="1" r:id="rId1"/>
    <sheet name="Ejemplo 2, Moneda" sheetId="2" r:id="rId2"/>
    <sheet name="Ejemplo 3, Dado" sheetId="3" r:id="rId3"/>
    <sheet name="Mediciones" sheetId="4" r:id="rId4"/>
    <sheet name="Medicion1_Modelo1" sheetId="5" r:id="rId5"/>
    <sheet name="Medicion1_Modelo2" sheetId="6" r:id="rId6"/>
    <sheet name="Medicion1_Modelo3" sheetId="7" r:id="rId7"/>
    <sheet name="Medicion2_Modelo1" sheetId="8" r:id="rId8"/>
    <sheet name="Medicion2_Modelo2" sheetId="9" r:id="rId9"/>
    <sheet name="Medicion2_Modelo3" sheetId="10" r:id="rId10"/>
    <sheet name="Medicion3_Modelo1" sheetId="11" r:id="rId11"/>
    <sheet name="Medicion3_Modelo2" sheetId="12" r:id="rId12"/>
    <sheet name="Medicion3_Modelo3" sheetId="13" r:id="rId13"/>
  </sheets>
  <definedNames>
    <definedName name="_xlfnodf.FDIST" hidden="1">#NAME?</definedName>
  </definedNames>
  <calcPr fullCalcOnLoad="1"/>
</workbook>
</file>

<file path=xl/sharedStrings.xml><?xml version="1.0" encoding="utf-8"?>
<sst xmlns="http://schemas.openxmlformats.org/spreadsheetml/2006/main" count="380" uniqueCount="80">
  <si>
    <t>Ejemplo 1: ruleta</t>
  </si>
  <si>
    <t>Los datos se ingresan en las casillas amarillas</t>
  </si>
  <si>
    <t>observado</t>
  </si>
  <si>
    <t>esperado</t>
  </si>
  <si>
    <t xml:space="preserve">N = </t>
  </si>
  <si>
    <t>O</t>
  </si>
  <si>
    <t>E</t>
  </si>
  <si>
    <t>(O-E)^2/E</t>
  </si>
  <si>
    <t>negro</t>
  </si>
  <si>
    <t>otros</t>
  </si>
  <si>
    <t xml:space="preserve">df = </t>
  </si>
  <si>
    <t>grados de libertad</t>
  </si>
  <si>
    <t xml:space="preserve">chi^2 = </t>
  </si>
  <si>
    <t>chi cuadrado</t>
  </si>
  <si>
    <t xml:space="preserve">p = </t>
  </si>
  <si>
    <t xml:space="preserve">probabilidad que chi cuadrado sea &gt;= </t>
  </si>
  <si>
    <t>Límite de intervalo de confianza</t>
  </si>
  <si>
    <t xml:space="preserve">po = </t>
  </si>
  <si>
    <t>Ejemplo 2: moneda</t>
  </si>
  <si>
    <t>cara</t>
  </si>
  <si>
    <t>ceca</t>
  </si>
  <si>
    <t>Ejemplo 3: dado</t>
  </si>
  <si>
    <t>Tres mediciones con distintos métodos o instrumental de un mismo fenómeno</t>
  </si>
  <si>
    <t>Var. independiente</t>
  </si>
  <si>
    <t>Medicion 1</t>
  </si>
  <si>
    <t>Medicion 2</t>
  </si>
  <si>
    <t>Medicion 3</t>
  </si>
  <si>
    <t>x</t>
  </si>
  <si>
    <t>y</t>
  </si>
  <si>
    <t>Medición 1 ajustada por un modelo lineal</t>
  </si>
  <si>
    <t xml:space="preserve">TSS - RSS - ESS = </t>
  </si>
  <si>
    <t>Lineal y = b + m*x</t>
  </si>
  <si>
    <t>xi</t>
  </si>
  <si>
    <t>yi</t>
  </si>
  <si>
    <t>y promedio</t>
  </si>
  <si>
    <t>yi modelo</t>
  </si>
  <si>
    <t>TSS</t>
  </si>
  <si>
    <t>RSS</t>
  </si>
  <si>
    <t>ESS</t>
  </si>
  <si>
    <t>residuo</t>
  </si>
  <si>
    <t>Parameter</t>
  </si>
  <si>
    <t>Value</t>
  </si>
  <si>
    <t>Error</t>
  </si>
  <si>
    <t>Obtenidos con Origin</t>
  </si>
  <si>
    <t>----------------------------------------</t>
  </si>
  <si>
    <t xml:space="preserve">m = </t>
  </si>
  <si>
    <t xml:space="preserve">b = </t>
  </si>
  <si>
    <t>Hay que hacer un test-F para el modelo, y un test-t para cada parámetro del modelo</t>
  </si>
  <si>
    <t>Grados de libertad</t>
  </si>
  <si>
    <t xml:space="preserve">n = </t>
  </si>
  <si>
    <t>(cantidad de puntos)</t>
  </si>
  <si>
    <t xml:space="preserve">v = </t>
  </si>
  <si>
    <t>(parámetros de la función)</t>
  </si>
  <si>
    <t xml:space="preserve">R^2 = </t>
  </si>
  <si>
    <t xml:space="preserve">F = </t>
  </si>
  <si>
    <t xml:space="preserve">p value = </t>
  </si>
  <si>
    <t xml:space="preserve">tm = </t>
  </si>
  <si>
    <t xml:space="preserve">tb = </t>
  </si>
  <si>
    <t>Residuo</t>
  </si>
  <si>
    <t>Medición 1 ajustada por un modelo seno</t>
  </si>
  <si>
    <t>Seno y = A sin(pi*(x-xc)/w)</t>
  </si>
  <si>
    <t xml:space="preserve">xc = </t>
  </si>
  <si>
    <t xml:space="preserve">w = </t>
  </si>
  <si>
    <t xml:space="preserve">A = </t>
  </si>
  <si>
    <t xml:space="preserve">txc = </t>
  </si>
  <si>
    <t xml:space="preserve">tw = </t>
  </si>
  <si>
    <t xml:space="preserve">tA = </t>
  </si>
  <si>
    <t>Medición 1 ajustada por un modelo seno más constante</t>
  </si>
  <si>
    <t>Seno y = B+A sin(pi*(x-xc)/w)</t>
  </si>
  <si>
    <t xml:space="preserve">B = </t>
  </si>
  <si>
    <t xml:space="preserve">tB = </t>
  </si>
  <si>
    <t>Medición 2 ajustada por un modelo lineal</t>
  </si>
  <si>
    <t>Medición 2 ajustada por un modelo seno</t>
  </si>
  <si>
    <t>Medición 2 ajustada por un modelo seno más constante</t>
  </si>
  <si>
    <t>Medición 3 ajustada por un modelo lineal</t>
  </si>
  <si>
    <t>Medición 3 ajustada por un modelo seno más constante</t>
  </si>
  <si>
    <t>9.2285E-10</t>
  </si>
  <si>
    <t>5.0218E-10</t>
  </si>
  <si>
    <t>3.3405E-10</t>
  </si>
  <si>
    <t>1.9222E-10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</si>
</sst>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"/>
  </numFmts>
  <fonts count="2">
    <font>
      <sz val="10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164" fontId="0" fillId="3" borderId="0" xfId="0" applyFont="1" applyFill="1" applyAlignment="1">
      <alignment/>
    </xf>
    <xf numFmtId="164" fontId="0" fillId="4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Medicion1_Modelo1!$A$6:$A$25</c:f>
              <c:numCache/>
            </c:numRef>
          </c:xVal>
          <c:yVal>
            <c:numRef>
              <c:f>Medicion1_Modelo1!$H$6:$H$25</c:f>
              <c:numCache/>
            </c:numRef>
          </c:yVal>
          <c:smooth val="0"/>
        </c:ser>
        <c:axId val="45041181"/>
        <c:axId val="2717446"/>
      </c:scatterChart>
      <c:valAx>
        <c:axId val="4504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7446"/>
        <c:crossesAt val="0"/>
        <c:crossBetween val="midCat"/>
        <c:dispUnits/>
      </c:valAx>
      <c:valAx>
        <c:axId val="271744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41181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Medicion1_Modelo2!$A$6:$A$25</c:f>
              <c:numCache/>
            </c:numRef>
          </c:xVal>
          <c:yVal>
            <c:numRef>
              <c:f>Medicion1_Modelo2!$H$6:$H$25</c:f>
              <c:numCache/>
            </c:numRef>
          </c:yVal>
          <c:smooth val="0"/>
        </c:ser>
        <c:axId val="24457015"/>
        <c:axId val="18786544"/>
      </c:scatterChart>
      <c:valAx>
        <c:axId val="24457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86544"/>
        <c:crossesAt val="0"/>
        <c:crossBetween val="midCat"/>
        <c:dispUnits/>
      </c:valAx>
      <c:valAx>
        <c:axId val="1878654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57015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Medicion1_Modelo3!$A$6:$A$25</c:f>
              <c:numCache/>
            </c:numRef>
          </c:xVal>
          <c:yVal>
            <c:numRef>
              <c:f>Medicion1_Modelo3!$H$6:$H$25</c:f>
              <c:numCache/>
            </c:numRef>
          </c:yVal>
          <c:smooth val="0"/>
        </c:ser>
        <c:axId val="34861169"/>
        <c:axId val="45315066"/>
      </c:scatterChart>
      <c:valAx>
        <c:axId val="34861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15066"/>
        <c:crossesAt val="0"/>
        <c:crossBetween val="midCat"/>
        <c:dispUnits/>
      </c:valAx>
      <c:valAx>
        <c:axId val="4531506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61169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Medicion2_Modelo1!$A$6:$A$25</c:f>
              <c:numCache/>
            </c:numRef>
          </c:xVal>
          <c:yVal>
            <c:numRef>
              <c:f>Medicion2_Modelo1!$H$6:$H$25</c:f>
              <c:numCache/>
            </c:numRef>
          </c:yVal>
          <c:smooth val="0"/>
        </c:ser>
        <c:axId val="5182411"/>
        <c:axId val="46641700"/>
      </c:scatterChart>
      <c:valAx>
        <c:axId val="518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41700"/>
        <c:crossesAt val="0"/>
        <c:crossBetween val="midCat"/>
        <c:dispUnits/>
      </c:valAx>
      <c:valAx>
        <c:axId val="4664170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2411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Medicion2_Modelo2!$A$6:$A$25</c:f>
              <c:numCache/>
            </c:numRef>
          </c:xVal>
          <c:yVal>
            <c:numRef>
              <c:f>Medicion2_Modelo2!$H$6:$H$25</c:f>
              <c:numCache/>
            </c:numRef>
          </c:yVal>
          <c:smooth val="0"/>
        </c:ser>
        <c:axId val="17122117"/>
        <c:axId val="19881326"/>
      </c:scatterChart>
      <c:valAx>
        <c:axId val="17122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81326"/>
        <c:crossesAt val="0"/>
        <c:crossBetween val="midCat"/>
        <c:dispUnits/>
      </c:valAx>
      <c:valAx>
        <c:axId val="1988132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22117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Medicion2_Modelo3!$A$6:$A$25</c:f>
              <c:numCache/>
            </c:numRef>
          </c:xVal>
          <c:yVal>
            <c:numRef>
              <c:f>Medicion2_Modelo3!$H$6:$H$25</c:f>
              <c:numCache/>
            </c:numRef>
          </c:yVal>
          <c:smooth val="0"/>
        </c:ser>
        <c:axId val="44714207"/>
        <c:axId val="66883544"/>
      </c:scatterChart>
      <c:valAx>
        <c:axId val="44714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83544"/>
        <c:crossesAt val="0"/>
        <c:crossBetween val="midCat"/>
        <c:dispUnits/>
      </c:valAx>
      <c:valAx>
        <c:axId val="6688354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14207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Medicion3_Modelo1!$A$6:$A$25</c:f>
              <c:numCache/>
            </c:numRef>
          </c:xVal>
          <c:yVal>
            <c:numRef>
              <c:f>Medicion3_Modelo1!$H$6:$H$25</c:f>
              <c:numCache/>
            </c:numRef>
          </c:yVal>
          <c:smooth val="0"/>
        </c:ser>
        <c:axId val="65080985"/>
        <c:axId val="48857954"/>
      </c:scatterChart>
      <c:valAx>
        <c:axId val="65080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57954"/>
        <c:crossesAt val="0"/>
        <c:crossBetween val="midCat"/>
        <c:dispUnits/>
      </c:valAx>
      <c:valAx>
        <c:axId val="4885795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80985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Medicion3_Modelo2!$A$6:$A$25</c:f>
              <c:numCache/>
            </c:numRef>
          </c:xVal>
          <c:yVal>
            <c:numRef>
              <c:f>Medicion3_Modelo2!$H$6:$H$25</c:f>
              <c:numCache/>
            </c:numRef>
          </c:yVal>
          <c:smooth val="0"/>
        </c:ser>
        <c:axId val="37068403"/>
        <c:axId val="65180172"/>
      </c:scatterChart>
      <c:valAx>
        <c:axId val="37068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80172"/>
        <c:crossesAt val="0"/>
        <c:crossBetween val="midCat"/>
        <c:dispUnits/>
      </c:valAx>
      <c:valAx>
        <c:axId val="6518017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68403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Medicion3_Modelo3!$A$6:$A$25</c:f>
              <c:numCache/>
            </c:numRef>
          </c:xVal>
          <c:yVal>
            <c:numRef>
              <c:f>Medicion3_Modelo3!$H$6:$H$25</c:f>
              <c:numCache/>
            </c:numRef>
          </c:yVal>
          <c:smooth val="0"/>
        </c:ser>
        <c:axId val="49750637"/>
        <c:axId val="45102550"/>
      </c:scatterChart>
      <c:valAx>
        <c:axId val="49750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2550"/>
        <c:crossesAt val="0"/>
        <c:crossBetween val="midCat"/>
        <c:dispUnits/>
      </c:valAx>
      <c:valAx>
        <c:axId val="4510255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50637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22</xdr:row>
      <xdr:rowOff>38100</xdr:rowOff>
    </xdr:from>
    <xdr:to>
      <xdr:col>15</xdr:col>
      <xdr:colOff>609600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7019925" y="3600450"/>
        <a:ext cx="5162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22</xdr:row>
      <xdr:rowOff>38100</xdr:rowOff>
    </xdr:from>
    <xdr:to>
      <xdr:col>15</xdr:col>
      <xdr:colOff>609600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7019925" y="3600450"/>
        <a:ext cx="5162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22</xdr:row>
      <xdr:rowOff>38100</xdr:rowOff>
    </xdr:from>
    <xdr:to>
      <xdr:col>15</xdr:col>
      <xdr:colOff>609600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7019925" y="3600450"/>
        <a:ext cx="5162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22</xdr:row>
      <xdr:rowOff>38100</xdr:rowOff>
    </xdr:from>
    <xdr:to>
      <xdr:col>15</xdr:col>
      <xdr:colOff>609600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7019925" y="3600450"/>
        <a:ext cx="5162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22</xdr:row>
      <xdr:rowOff>38100</xdr:rowOff>
    </xdr:from>
    <xdr:to>
      <xdr:col>15</xdr:col>
      <xdr:colOff>609600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7019925" y="3600450"/>
        <a:ext cx="5162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22</xdr:row>
      <xdr:rowOff>38100</xdr:rowOff>
    </xdr:from>
    <xdr:to>
      <xdr:col>15</xdr:col>
      <xdr:colOff>609600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7019925" y="3600450"/>
        <a:ext cx="5162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22</xdr:row>
      <xdr:rowOff>38100</xdr:rowOff>
    </xdr:from>
    <xdr:to>
      <xdr:col>15</xdr:col>
      <xdr:colOff>609600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7019925" y="3600450"/>
        <a:ext cx="5162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22</xdr:row>
      <xdr:rowOff>38100</xdr:rowOff>
    </xdr:from>
    <xdr:to>
      <xdr:col>15</xdr:col>
      <xdr:colOff>609600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7019925" y="3600450"/>
        <a:ext cx="5162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22</xdr:row>
      <xdr:rowOff>38100</xdr:rowOff>
    </xdr:from>
    <xdr:to>
      <xdr:col>15</xdr:col>
      <xdr:colOff>609600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7019925" y="3600450"/>
        <a:ext cx="5162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4" spans="4:5" ht="12.75">
      <c r="D4" s="1" t="s">
        <v>2</v>
      </c>
      <c r="E4" s="1" t="s">
        <v>3</v>
      </c>
    </row>
    <row r="5" spans="2:7" ht="12.75">
      <c r="B5" s="2" t="s">
        <v>4</v>
      </c>
      <c r="C5" s="3">
        <v>50</v>
      </c>
      <c r="D5" s="1" t="s">
        <v>5</v>
      </c>
      <c r="E5" s="1" t="s">
        <v>6</v>
      </c>
      <c r="G5" s="1" t="s">
        <v>7</v>
      </c>
    </row>
    <row r="6" spans="3:10" ht="12.75">
      <c r="C6" s="1" t="s">
        <v>8</v>
      </c>
      <c r="D6" s="4">
        <v>36</v>
      </c>
      <c r="E6" s="5">
        <f>(18/37)*$C$5</f>
        <v>24.324324324324326</v>
      </c>
      <c r="G6" s="5">
        <f>(D6-E6)^2/E6</f>
        <v>5.604324324324322</v>
      </c>
      <c r="J6" s="6">
        <f>D6/C5</f>
        <v>0.72</v>
      </c>
    </row>
    <row r="7" spans="3:7" ht="12.75">
      <c r="C7" s="1" t="s">
        <v>9</v>
      </c>
      <c r="D7" s="6">
        <f>C5-D6</f>
        <v>14</v>
      </c>
      <c r="E7" s="5">
        <f>(19/37)*$C$5</f>
        <v>25.675675675675674</v>
      </c>
      <c r="G7" s="5">
        <f>(D7-E7)^2/E7</f>
        <v>5.309359886201991</v>
      </c>
    </row>
    <row r="8" ht="12.75">
      <c r="G8" s="5"/>
    </row>
    <row r="9" spans="2:5" ht="12.75">
      <c r="B9" s="2" t="s">
        <v>10</v>
      </c>
      <c r="C9" s="4">
        <v>1</v>
      </c>
      <c r="E9" t="s">
        <v>11</v>
      </c>
    </row>
    <row r="10" spans="2:5" ht="12.75">
      <c r="B10" s="2" t="s">
        <v>12</v>
      </c>
      <c r="C10" s="5">
        <f>SUM(G6:G7)</f>
        <v>10.913684210526313</v>
      </c>
      <c r="E10" t="s">
        <v>13</v>
      </c>
    </row>
    <row r="11" spans="2:8" ht="12.75">
      <c r="B11" s="2" t="s">
        <v>14</v>
      </c>
      <c r="C11" s="6">
        <f>CHIDIST(C10,C9)</f>
        <v>0.0009545649251277228</v>
      </c>
      <c r="G11" s="2" t="s">
        <v>15</v>
      </c>
      <c r="H11" s="6">
        <f>C10</f>
        <v>10.913684210526313</v>
      </c>
    </row>
    <row r="13" ht="12.75">
      <c r="B13" t="s">
        <v>16</v>
      </c>
    </row>
    <row r="14" spans="2:12" ht="12.75">
      <c r="B14" s="2" t="s">
        <v>17</v>
      </c>
      <c r="C14" s="7">
        <v>0.05</v>
      </c>
      <c r="E14" s="8" t="str">
        <f>IF($C$11&gt;C14,"p &gt; p0: se acepta H0, la distribución es uniforme","p &lt; p0: se rechaza H0, los datos no son compatibles con una distribución uniforme")</f>
        <v>p &lt; p0: se rechaza H0, los datos no son compatibles con una distribución uniforme</v>
      </c>
      <c r="F14" s="8"/>
      <c r="G14" s="8"/>
      <c r="H14" s="8"/>
      <c r="I14" s="8"/>
      <c r="J14" s="8"/>
      <c r="K14" s="8"/>
      <c r="L14" s="8"/>
    </row>
    <row r="25" ht="12.75">
      <c r="C25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7" ht="12.75">
      <c r="A1" t="s">
        <v>73</v>
      </c>
      <c r="F1" s="2" t="s">
        <v>30</v>
      </c>
      <c r="G1" s="6">
        <f>E4-F4-G4</f>
        <v>6.979814592789069E-05</v>
      </c>
    </row>
    <row r="2" ht="12.75">
      <c r="J2" t="s">
        <v>68</v>
      </c>
    </row>
    <row r="3" spans="1:13" ht="12.75">
      <c r="A3" s="1" t="s">
        <v>32</v>
      </c>
      <c r="B3" s="1" t="s">
        <v>33</v>
      </c>
      <c r="C3" s="1" t="s">
        <v>34</v>
      </c>
      <c r="D3" s="1" t="s">
        <v>35</v>
      </c>
      <c r="E3" s="1" t="s">
        <v>36</v>
      </c>
      <c r="F3" s="1" t="s">
        <v>37</v>
      </c>
      <c r="G3" s="1" t="s">
        <v>38</v>
      </c>
      <c r="H3" s="1" t="s">
        <v>39</v>
      </c>
      <c r="J3" t="s">
        <v>40</v>
      </c>
      <c r="K3" t="s">
        <v>41</v>
      </c>
      <c r="L3" t="s">
        <v>42</v>
      </c>
      <c r="M3" t="s">
        <v>43</v>
      </c>
    </row>
    <row r="4" spans="1:10" ht="12.75">
      <c r="A4" s="1"/>
      <c r="B4" s="1"/>
      <c r="E4" s="6">
        <f>SUM(E6:E25)</f>
        <v>9.630549976920323</v>
      </c>
      <c r="F4" s="6">
        <f>SUM(F6:F25)</f>
        <v>0.523052983136354</v>
      </c>
      <c r="G4" s="6">
        <f>SUM(G6:G25)</f>
        <v>9.10742719563804</v>
      </c>
      <c r="J4" t="s">
        <v>44</v>
      </c>
    </row>
    <row r="5" spans="10:12" ht="12.75">
      <c r="J5" s="2" t="s">
        <v>61</v>
      </c>
      <c r="K5">
        <v>-2.81297</v>
      </c>
      <c r="L5">
        <v>5.75332</v>
      </c>
    </row>
    <row r="6" spans="1:12" ht="12.75">
      <c r="A6" s="6">
        <f>Mediciones!A5</f>
        <v>1.13</v>
      </c>
      <c r="B6" s="6">
        <f>Mediciones!C5</f>
        <v>-1.3681019989275809</v>
      </c>
      <c r="C6" s="6">
        <f>AVERAGE($B$6:$B$25)</f>
        <v>-0.14694034149111884</v>
      </c>
      <c r="D6" s="6">
        <f>$K$8+$K$7*SIN(PI()*(A6-$K$5)/$K$6)</f>
        <v>-1.1380420992343074</v>
      </c>
      <c r="E6" s="6">
        <f>(B6-C6)^2</f>
        <v>1.4912357935929672</v>
      </c>
      <c r="F6" s="6">
        <f>(B6-D6)^2</f>
        <v>0.05292755744687904</v>
      </c>
      <c r="G6" s="6">
        <f>(D6-C6)^2</f>
        <v>0.9822826942016382</v>
      </c>
      <c r="H6" s="6">
        <f>B6-D6</f>
        <v>-0.23005989969327345</v>
      </c>
      <c r="J6" s="2" t="s">
        <v>62</v>
      </c>
      <c r="K6">
        <v>2.35832</v>
      </c>
      <c r="L6">
        <v>3.28581</v>
      </c>
    </row>
    <row r="7" spans="1:12" ht="12.75">
      <c r="A7" s="6">
        <f>Mediciones!A6</f>
        <v>1.1826315789</v>
      </c>
      <c r="B7" s="6">
        <f>Mediciones!C6</f>
        <v>-0.871648466150873</v>
      </c>
      <c r="C7" s="6">
        <f>AVERAGE($B$6:$B$25)</f>
        <v>-0.14694034149111884</v>
      </c>
      <c r="D7" s="6">
        <f>$K$8+$K$7*SIN(PI()*(A7-$K$5)/$K$6)</f>
        <v>-1.0666649880225778</v>
      </c>
      <c r="E7" s="6">
        <f>(B7-C7)^2</f>
        <v>0.5252018659478579</v>
      </c>
      <c r="F7" s="6">
        <f>(B7-D7)^2</f>
        <v>0.038031443802937125</v>
      </c>
      <c r="G7" s="6">
        <f>(D7-C7)^2</f>
        <v>0.8458934254374172</v>
      </c>
      <c r="H7" s="6">
        <f>B7-D7</f>
        <v>0.19501652187170482</v>
      </c>
      <c r="J7" s="2" t="s">
        <v>63</v>
      </c>
      <c r="K7">
        <v>1.8717100000000002</v>
      </c>
      <c r="L7">
        <v>2.80581</v>
      </c>
    </row>
    <row r="8" spans="1:12" ht="12.75">
      <c r="A8" s="6">
        <f>Mediciones!A7</f>
        <v>1.2352631579</v>
      </c>
      <c r="B8" s="6">
        <f>Mediciones!C7</f>
        <v>-0.7131789069078036</v>
      </c>
      <c r="C8" s="6">
        <f>AVERAGE($B$6:$B$25)</f>
        <v>-0.14694034149111884</v>
      </c>
      <c r="D8" s="6">
        <f>$K$8+$K$7*SIN(PI()*(A8-$K$5)/$K$6)</f>
        <v>-0.9877510134465329</v>
      </c>
      <c r="E8" s="6">
        <f>(B8-C8)^2</f>
        <v>0.32062611296514526</v>
      </c>
      <c r="F8" s="6">
        <f>(B8-D8)^2</f>
        <v>0.07538984168911532</v>
      </c>
      <c r="G8" s="6">
        <f>(D8-C8)^2</f>
        <v>0.7069625860741149</v>
      </c>
      <c r="H8" s="6">
        <f>B8-D8</f>
        <v>0.2745721065387293</v>
      </c>
      <c r="J8" s="2" t="s">
        <v>69</v>
      </c>
      <c r="K8">
        <v>0.46718000000000004</v>
      </c>
      <c r="L8">
        <v>1.9922400000000002</v>
      </c>
    </row>
    <row r="9" spans="1:8" ht="12.75">
      <c r="A9" s="6">
        <f>Mediciones!A8</f>
        <v>1.2878947368</v>
      </c>
      <c r="B9" s="6">
        <f>Mediciones!C8</f>
        <v>-1.0943343077865781</v>
      </c>
      <c r="C9" s="6">
        <f>AVERAGE($B$6:$B$25)</f>
        <v>-0.14694034149111884</v>
      </c>
      <c r="D9" s="6">
        <f>$K$8+$K$7*SIN(PI()*(A9-$K$5)/$K$6)</f>
        <v>-0.9016879358704558</v>
      </c>
      <c r="E9" s="6">
        <f>(B9-C9)^2</f>
        <v>0.897555327373042</v>
      </c>
      <c r="F9" s="6">
        <f>(B9-D9)^2</f>
        <v>0.037112624612444925</v>
      </c>
      <c r="G9" s="6">
        <f>(D9-C9)^2</f>
        <v>0.5696439312213961</v>
      </c>
      <c r="H9" s="6">
        <f>B9-D9</f>
        <v>-0.19264637191612233</v>
      </c>
    </row>
    <row r="10" spans="1:10" ht="12.75">
      <c r="A10" s="6">
        <f>Mediciones!A9</f>
        <v>1.3405263158</v>
      </c>
      <c r="B10" s="6">
        <f>Mediciones!C9</f>
        <v>-0.7766916733784606</v>
      </c>
      <c r="C10" s="6">
        <f>AVERAGE($B$6:$B$25)</f>
        <v>-0.14694034149111884</v>
      </c>
      <c r="D10" s="6">
        <f>$K$8+$K$7*SIN(PI()*(A10-$K$5)/$K$6)</f>
        <v>-0.8088986436233548</v>
      </c>
      <c r="E10" s="6">
        <f>(B10-C10)^2</f>
        <v>0.3965867400138809</v>
      </c>
      <c r="F10" s="6">
        <f>(B10-D10)^2</f>
        <v>0.001037288932355505</v>
      </c>
      <c r="G10" s="6">
        <f>(D10-C10)^2</f>
        <v>0.43818879376179254</v>
      </c>
      <c r="H10" s="6">
        <f>B10-D10</f>
        <v>0.03220697024489427</v>
      </c>
      <c r="J10" t="s">
        <v>47</v>
      </c>
    </row>
    <row r="11" spans="1:10" ht="12.75">
      <c r="A11" s="6">
        <f>Mediciones!A10</f>
        <v>1.3931578947</v>
      </c>
      <c r="B11" s="6">
        <f>Mediciones!C10</f>
        <v>-0.6860599691596085</v>
      </c>
      <c r="C11" s="6">
        <f>AVERAGE($B$6:$B$25)</f>
        <v>-0.14694034149111884</v>
      </c>
      <c r="D11" s="6">
        <f>$K$8+$K$7*SIN(PI()*(A11-$K$5)/$K$6)</f>
        <v>-0.7098390763528842</v>
      </c>
      <c r="E11" s="6">
        <f>(B11-C11)^2</f>
        <v>0.290649972937411</v>
      </c>
      <c r="F11" s="6">
        <f>(B11-D11)^2</f>
        <v>0.0005654459389092959</v>
      </c>
      <c r="G11" s="6">
        <f>(D11-C11)^2</f>
        <v>0.31685498570897597</v>
      </c>
      <c r="H11" s="6">
        <f>B11-D11</f>
        <v>0.023779107193275695</v>
      </c>
      <c r="J11" t="s">
        <v>48</v>
      </c>
    </row>
    <row r="12" spans="1:12" ht="12.75">
      <c r="A12" s="6">
        <f>Mediciones!A11</f>
        <v>1.4457894737</v>
      </c>
      <c r="B12" s="6">
        <f>Mediciones!C11</f>
        <v>-0.7319364045985491</v>
      </c>
      <c r="C12" s="6">
        <f>AVERAGE($B$6:$B$25)</f>
        <v>-0.14694034149111884</v>
      </c>
      <c r="D12" s="6">
        <f>$K$8+$K$7*SIN(PI()*(A12-$K$5)/$K$6)</f>
        <v>-0.6049959832673583</v>
      </c>
      <c r="E12" s="6">
        <f>(B12-C12)^2</f>
        <v>0.3422203938511925</v>
      </c>
      <c r="F12" s="6">
        <f>(B12-D12)^2</f>
        <v>0.01611387056774026</v>
      </c>
      <c r="G12" s="6">
        <f>(D12-C12)^2</f>
        <v>0.20981497096304258</v>
      </c>
      <c r="H12" s="6">
        <f>B12-D12</f>
        <v>-0.12694042133119088</v>
      </c>
      <c r="J12" s="2" t="s">
        <v>49</v>
      </c>
      <c r="K12">
        <v>20</v>
      </c>
      <c r="L12" t="s">
        <v>50</v>
      </c>
    </row>
    <row r="13" spans="1:12" ht="12.75">
      <c r="A13" s="6">
        <f>Mediciones!A12</f>
        <v>1.4984210526</v>
      </c>
      <c r="B13" s="6">
        <f>Mediciones!C12</f>
        <v>-0.37908911640791876</v>
      </c>
      <c r="C13" s="6">
        <f>AVERAGE($B$6:$B$25)</f>
        <v>-0.14694034149111884</v>
      </c>
      <c r="D13" s="6">
        <f>$K$8+$K$7*SIN(PI()*(A13-$K$5)/$K$6)</f>
        <v>-0.49488453289283385</v>
      </c>
      <c r="E13" s="6">
        <f>(B13-C13)^2</f>
        <v>0.05389305369537103</v>
      </c>
      <c r="F13" s="6">
        <f>(B13-D13)^2</f>
        <v>0.013408578478914947</v>
      </c>
      <c r="G13" s="6">
        <f>(D13-C13)^2</f>
        <v>0.1210651603301933</v>
      </c>
      <c r="H13" s="6">
        <f>B13-D13</f>
        <v>0.11579541648491509</v>
      </c>
      <c r="J13" s="2" t="s">
        <v>51</v>
      </c>
      <c r="K13">
        <v>4</v>
      </c>
      <c r="L13" t="s">
        <v>52</v>
      </c>
    </row>
    <row r="14" spans="1:8" ht="12.75">
      <c r="A14" s="6">
        <f>Mediciones!A13</f>
        <v>1.5510526316000002</v>
      </c>
      <c r="B14" s="6">
        <f>Mediciones!C13</f>
        <v>-0.5324823172101072</v>
      </c>
      <c r="C14" s="6">
        <f>AVERAGE($B$6:$B$25)</f>
        <v>-0.14694034149111884</v>
      </c>
      <c r="D14" s="6">
        <f>$K$8+$K$7*SIN(PI()*(A14-$K$5)/$K$6)</f>
        <v>-0.38004578009934986</v>
      </c>
      <c r="E14" s="6">
        <f>(B14-C14)^2</f>
        <v>0.148642615041301</v>
      </c>
      <c r="F14" s="6">
        <f>(B14-D14)^2</f>
        <v>0.023236897846319295</v>
      </c>
      <c r="G14" s="6">
        <f>(D14-C14)^2</f>
        <v>0.05433814550873576</v>
      </c>
      <c r="H14" s="6">
        <f>B14-D14</f>
        <v>-0.15243653711075733</v>
      </c>
    </row>
    <row r="15" spans="1:11" ht="12.75">
      <c r="A15" s="6">
        <f>Mediciones!A14</f>
        <v>1.6036842105</v>
      </c>
      <c r="B15" s="6">
        <f>Mediciones!C14</f>
        <v>-0.4533099796553407</v>
      </c>
      <c r="C15" s="6">
        <f>AVERAGE($B$6:$B$25)</f>
        <v>-0.14694034149111884</v>
      </c>
      <c r="D15" s="6">
        <f>$K$8+$K$7*SIN(PI()*(A15-$K$5)/$K$6)</f>
        <v>-0.26104400918327686</v>
      </c>
      <c r="E15" s="6">
        <f>(B15-C15)^2</f>
        <v>0.09386235518887623</v>
      </c>
      <c r="F15" s="6">
        <f>(B15-D15)^2</f>
        <v>0.03696620340156453</v>
      </c>
      <c r="G15" s="6">
        <f>(D15-C15)^2</f>
        <v>0.013019646980802425</v>
      </c>
      <c r="H15" s="6">
        <f>B15-D15</f>
        <v>-0.19226597047206384</v>
      </c>
      <c r="J15" s="2" t="s">
        <v>53</v>
      </c>
      <c r="K15" s="7">
        <f>1-F4/E4</f>
        <v>0.9456881502728449</v>
      </c>
    </row>
    <row r="16" spans="1:14" ht="12.75">
      <c r="A16" s="6">
        <f>Mediciones!A15</f>
        <v>1.6563157895</v>
      </c>
      <c r="B16" s="6">
        <f>Mediciones!C15</f>
        <v>-0.09396513017471853</v>
      </c>
      <c r="C16" s="6">
        <f>AVERAGE($B$6:$B$25)</f>
        <v>-0.14694034149111884</v>
      </c>
      <c r="D16" s="6">
        <f>$K$8+$K$7*SIN(PI()*(A16-$K$5)/$K$6)</f>
        <v>-0.13846395940178302</v>
      </c>
      <c r="E16" s="6">
        <f>(B16-C16)^2</f>
        <v>0.0028063730140172683</v>
      </c>
      <c r="F16" s="6">
        <f>(B16-D16)^2</f>
        <v>0.0019801458025794495</v>
      </c>
      <c r="G16" s="6">
        <f>(D16-C16)^2</f>
        <v>7.18490533244131E-05</v>
      </c>
      <c r="H16" s="6">
        <f>B16-D16</f>
        <v>0.044498829227064496</v>
      </c>
      <c r="J16" s="2" t="s">
        <v>54</v>
      </c>
      <c r="K16" s="7">
        <f>(G4/(K13-1))/(F4/(K12-K13))</f>
        <v>92.86429216433791</v>
      </c>
      <c r="L16" s="2" t="s">
        <v>55</v>
      </c>
      <c r="M16" s="9">
        <f>_xlfnodf.FDIST(K16,K13-1,K12-K13)</f>
        <v>2.46594217605532E-10</v>
      </c>
      <c r="N16" t="str">
        <f>IF(M16&lt;0.05," &lt; 0.05 se rechaza H0, se acepta el modelo"," &gt; 0.05 se acepta H0, no hay correlación")</f>
        <v> &lt; 0.05 se rechaza H0, se acepta el modelo</v>
      </c>
    </row>
    <row r="17" spans="1:14" ht="12.75">
      <c r="A17" s="6">
        <f>Mediciones!A16</f>
        <v>1.7089473684</v>
      </c>
      <c r="B17" s="6">
        <f>Mediciones!C16</f>
        <v>0.18513616996700205</v>
      </c>
      <c r="C17" s="6">
        <f>AVERAGE($B$6:$B$25)</f>
        <v>-0.14694034149111884</v>
      </c>
      <c r="D17" s="6">
        <f>$K$8+$K$7*SIN(PI()*(A17-$K$5)/$K$6)</f>
        <v>-0.012907953537524552</v>
      </c>
      <c r="E17" s="6">
        <f>(B17-C17)^2</f>
        <v>0.11027480946219549</v>
      </c>
      <c r="F17" s="6">
        <f>(B17-D17)^2</f>
        <v>0.03922147485467619</v>
      </c>
      <c r="G17" s="6">
        <f>(D17-C17)^2</f>
        <v>0.017964681020542807</v>
      </c>
      <c r="H17" s="6">
        <f>B17-D17</f>
        <v>0.1980441235045266</v>
      </c>
      <c r="J17" s="2" t="s">
        <v>64</v>
      </c>
      <c r="K17" s="7">
        <f>ABS(K5/L5)</f>
        <v>0.4889298700576362</v>
      </c>
      <c r="L17" s="2" t="s">
        <v>55</v>
      </c>
      <c r="M17" s="9">
        <f>TDIST(K17,K$12-K$13,2)</f>
        <v>0.6315256589321934</v>
      </c>
      <c r="N17" t="str">
        <f>IF(M17&lt;0.05," &lt; 0.05 se rechaza H0, el parámetro es significativo"," &gt; 0.05 se acepta H0, el parámetro no es significativo")</f>
        <v> &gt; 0.05 se acepta H0, el parámetro no es significativo</v>
      </c>
    </row>
    <row r="18" spans="1:14" ht="12.75">
      <c r="A18" s="6">
        <f>Mediciones!A17</f>
        <v>1.7615789473999999</v>
      </c>
      <c r="B18" s="6">
        <f>Mediciones!C17</f>
        <v>0.28439007586454107</v>
      </c>
      <c r="C18" s="6">
        <f>AVERAGE($B$6:$B$25)</f>
        <v>-0.14694034149111884</v>
      </c>
      <c r="D18" s="6">
        <f>$K$8+$K$7*SIN(PI()*(A18-$K$5)/$K$6)</f>
        <v>0.11500706359399149</v>
      </c>
      <c r="E18" s="6">
        <f>(B18-C18)^2</f>
        <v>0.18604592893620778</v>
      </c>
      <c r="F18" s="6">
        <f>(B18-D18)^2</f>
        <v>0.02869060484584515</v>
      </c>
      <c r="G18" s="6">
        <f>(D18-C18)^2</f>
        <v>0.06861644303082289</v>
      </c>
      <c r="H18" s="6">
        <f>B18-D18</f>
        <v>0.16938301227054958</v>
      </c>
      <c r="J18" s="2" t="s">
        <v>65</v>
      </c>
      <c r="K18" s="7">
        <f>ABS(K6/L6)</f>
        <v>0.7177286574695433</v>
      </c>
      <c r="L18" s="2" t="s">
        <v>55</v>
      </c>
      <c r="M18" s="9">
        <f>TDIST(K18,K$12-K$13,2)</f>
        <v>0.48327314892944384</v>
      </c>
      <c r="N18" t="str">
        <f>IF(M18&lt;0.05," &lt; 0.05 se rechaza H0, el parámetro es significativo"," &gt; 0.05 se acepta H0, el parámetro no es significativo")</f>
        <v> &gt; 0.05 se acepta H0, el parámetro no es significativo</v>
      </c>
    </row>
    <row r="19" spans="1:14" ht="12.75">
      <c r="A19" s="6">
        <f>Mediciones!A18</f>
        <v>1.8142105263000001</v>
      </c>
      <c r="B19" s="6">
        <f>Mediciones!C18</f>
        <v>0.20930535988513937</v>
      </c>
      <c r="C19" s="6">
        <f>AVERAGE($B$6:$B$25)</f>
        <v>-0.14694034149111884</v>
      </c>
      <c r="D19" s="6">
        <f>$K$8+$K$7*SIN(PI()*(A19-$K$5)/$K$6)</f>
        <v>0.24465255472916375</v>
      </c>
      <c r="E19" s="6">
        <f>(B19-C19)^2</f>
        <v>0.12691099974906214</v>
      </c>
      <c r="F19" s="6">
        <f>(B19-D19)^2</f>
        <v>0.0012494241833414235</v>
      </c>
      <c r="G19" s="6">
        <f>(D19-C19)^2</f>
        <v>0.153344996370189</v>
      </c>
      <c r="H19" s="6">
        <f>B19-D19</f>
        <v>-0.03534719484402438</v>
      </c>
      <c r="J19" s="2" t="s">
        <v>66</v>
      </c>
      <c r="K19" s="7">
        <f>ABS(K7/L7)</f>
        <v>0.6670836585513631</v>
      </c>
      <c r="L19" s="2" t="s">
        <v>55</v>
      </c>
      <c r="M19" s="9">
        <f>TDIST(K19,K$12-K$13,2)</f>
        <v>0.5142249454789916</v>
      </c>
      <c r="N19" t="str">
        <f>IF(M19&lt;0.05," &lt; 0.05 se rechaza H0, el parámetro es significativo"," &gt; 0.05 se acepta H0, el parámetro no es significativo")</f>
        <v> &gt; 0.05 se acepta H0, el parámetro no es significativo</v>
      </c>
    </row>
    <row r="20" spans="1:14" ht="12.75">
      <c r="A20" s="6">
        <f>Mediciones!A19</f>
        <v>1.8668421053</v>
      </c>
      <c r="B20" s="6">
        <f>Mediciones!C19</f>
        <v>0.43317687843984887</v>
      </c>
      <c r="C20" s="6">
        <f>AVERAGE($B$6:$B$25)</f>
        <v>-0.14694034149111884</v>
      </c>
      <c r="D20" s="6">
        <f>$K$8+$K$7*SIN(PI()*(A20-$K$5)/$K$6)</f>
        <v>0.3753914805399336</v>
      </c>
      <c r="E20" s="6">
        <f>(B20-C20)^2</f>
        <v>0.3365359888604347</v>
      </c>
      <c r="F20" s="6">
        <f>(B20-D20)^2</f>
        <v>0.0033391522104515322</v>
      </c>
      <c r="G20" s="6">
        <f>(D20-C20)^2</f>
        <v>0.272830532306279</v>
      </c>
      <c r="H20" s="6">
        <f>B20-D20</f>
        <v>0.05778539789991527</v>
      </c>
      <c r="J20" s="2" t="s">
        <v>70</v>
      </c>
      <c r="K20" s="7">
        <f>ABS(K8/L8)</f>
        <v>0.23449985945468416</v>
      </c>
      <c r="L20" s="2" t="s">
        <v>55</v>
      </c>
      <c r="M20" s="9">
        <f>TDIST(K20,K$12-K$13,2)</f>
        <v>0.8175714318783752</v>
      </c>
      <c r="N20" t="str">
        <f>IF(M20&lt;0.05," &lt; 0.05 se rechaza H0, el parámetro es significativo"," &gt; 0.05 se acepta H0, el parámetro no es significativo")</f>
        <v> &gt; 0.05 se acepta H0, el parámetro no es significativo</v>
      </c>
    </row>
    <row r="21" spans="1:8" ht="12.75">
      <c r="A21" s="6">
        <f>Mediciones!A20</f>
        <v>1.9194736842000002</v>
      </c>
      <c r="B21" s="6">
        <f>Mediciones!C20</f>
        <v>0.15078902016392284</v>
      </c>
      <c r="C21" s="6">
        <f>AVERAGE($B$6:$B$25)</f>
        <v>-0.14694034149111884</v>
      </c>
      <c r="D21" s="6">
        <f>$K$8+$K$7*SIN(PI()*(A21-$K$5)/$K$6)</f>
        <v>0.5065814278951595</v>
      </c>
      <c r="E21" s="6">
        <f>(B21-C21)^2</f>
        <v>0.08864277279151862</v>
      </c>
      <c r="F21" s="6">
        <f>(B21-D21)^2</f>
        <v>0.12658823739919056</v>
      </c>
      <c r="G21" s="6">
        <f>(D21-C21)^2</f>
        <v>0.4270907030617719</v>
      </c>
      <c r="H21" s="6">
        <f>B21-D21</f>
        <v>-0.35579240773123666</v>
      </c>
    </row>
    <row r="22" spans="1:10" ht="12.75">
      <c r="A22" s="6">
        <f>Mediciones!A21</f>
        <v>1.9721052632</v>
      </c>
      <c r="B22" s="6">
        <f>Mediciones!C21</f>
        <v>0.7000810512230312</v>
      </c>
      <c r="C22" s="6">
        <f>AVERAGE($B$6:$B$25)</f>
        <v>-0.14694034149111884</v>
      </c>
      <c r="D22" s="6">
        <f>$K$8+$K$7*SIN(PI()*(A22-$K$5)/$K$6)</f>
        <v>0.6375777684689391</v>
      </c>
      <c r="E22" s="6">
        <f>(B22-C22)^2</f>
        <v>0.7174452397154185</v>
      </c>
      <c r="F22" s="6">
        <f>(B22-D22)^2</f>
        <v>0.003906660355037989</v>
      </c>
      <c r="G22" s="6">
        <f>(D22-C22)^2</f>
        <v>0.6154686648553016</v>
      </c>
      <c r="H22" s="6">
        <f>B22-D22</f>
        <v>0.06250328275409212</v>
      </c>
      <c r="J22" s="2" t="s">
        <v>58</v>
      </c>
    </row>
    <row r="23" spans="1:8" ht="12.75">
      <c r="A23" s="6">
        <f>Mediciones!A22</f>
        <v>2.0247368421</v>
      </c>
      <c r="B23" s="6">
        <f>Mediciones!C22</f>
        <v>0.8935142743796861</v>
      </c>
      <c r="C23" s="6">
        <f>AVERAGE($B$6:$B$25)</f>
        <v>-0.14694034149111884</v>
      </c>
      <c r="D23" s="6">
        <f>$K$8+$K$7*SIN(PI()*(A23-$K$5)/$K$6)</f>
        <v>0.7677368242687068</v>
      </c>
      <c r="E23" s="6">
        <f>(B23-C23)^2</f>
        <v>1.0825458076868644</v>
      </c>
      <c r="F23" s="6">
        <f>(B23-D23)^2</f>
        <v>0.015819966956419886</v>
      </c>
      <c r="G23" s="6">
        <f>(D23-C23)^2</f>
        <v>0.8366343175624275</v>
      </c>
      <c r="H23" s="6">
        <f>B23-D23</f>
        <v>0.1257774501109793</v>
      </c>
    </row>
    <row r="24" spans="1:8" ht="12.75">
      <c r="A24" s="6">
        <f>Mediciones!A23</f>
        <v>2.0773684211</v>
      </c>
      <c r="B24" s="6">
        <f>Mediciones!C23</f>
        <v>0.9502259201156529</v>
      </c>
      <c r="C24" s="6">
        <f>AVERAGE($B$6:$B$25)</f>
        <v>-0.14694034149111884</v>
      </c>
      <c r="D24" s="6">
        <f>$K$8+$K$7*SIN(PI()*(A24-$K$5)/$K$6)</f>
        <v>0.8964190324626123</v>
      </c>
      <c r="E24" s="6">
        <f>(B24-C24)^2</f>
        <v>1.2037738056081788</v>
      </c>
      <c r="F24" s="6">
        <f>(B24-D24)^2</f>
        <v>0.002895181158906926</v>
      </c>
      <c r="G24" s="6">
        <f>(D24-C24)^2</f>
        <v>1.088598783217122</v>
      </c>
      <c r="H24" s="6">
        <f>B24-D24</f>
        <v>0.053806887653040536</v>
      </c>
    </row>
    <row r="25" spans="1:8" ht="12.75">
      <c r="A25" s="6">
        <f>Mediciones!A24</f>
        <v>2.13</v>
      </c>
      <c r="B25" s="6">
        <f>Mediciones!C24</f>
        <v>0.955372690496338</v>
      </c>
      <c r="C25" s="6">
        <f>AVERAGE($B$6:$B$25)</f>
        <v>-0.14694034149111884</v>
      </c>
      <c r="D25" s="6">
        <f>$K$8+$K$7*SIN(PI()*(A25-$K$5)/$K$6)</f>
        <v>1.0229920860328607</v>
      </c>
      <c r="E25" s="6">
        <f>(B25-C25)^2</f>
        <v>1.2150940204893799</v>
      </c>
      <c r="F25" s="6">
        <f>(B25-D25)^2</f>
        <v>0.004572382652724712</v>
      </c>
      <c r="G25" s="6">
        <f>(D25-C25)^2</f>
        <v>1.3687418849721515</v>
      </c>
      <c r="H25" s="6">
        <f>B25-D25</f>
        <v>-0.06761939553652274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7" ht="12.75">
      <c r="A1" t="s">
        <v>74</v>
      </c>
      <c r="F1" s="2" t="s">
        <v>30</v>
      </c>
      <c r="G1" s="6">
        <f>E4-F4-G4</f>
        <v>-1.3295010260705453E-05</v>
      </c>
    </row>
    <row r="2" ht="12.75">
      <c r="J2" t="s">
        <v>31</v>
      </c>
    </row>
    <row r="3" spans="1:13" ht="12.75">
      <c r="A3" s="1" t="s">
        <v>32</v>
      </c>
      <c r="B3" s="1" t="s">
        <v>33</v>
      </c>
      <c r="C3" s="1" t="s">
        <v>34</v>
      </c>
      <c r="D3" s="1" t="s">
        <v>35</v>
      </c>
      <c r="E3" s="1" t="s">
        <v>36</v>
      </c>
      <c r="F3" s="1" t="s">
        <v>37</v>
      </c>
      <c r="G3" s="1" t="s">
        <v>38</v>
      </c>
      <c r="H3" s="1" t="s">
        <v>39</v>
      </c>
      <c r="J3" t="s">
        <v>40</v>
      </c>
      <c r="K3" t="s">
        <v>41</v>
      </c>
      <c r="L3" t="s">
        <v>42</v>
      </c>
      <c r="M3" t="s">
        <v>43</v>
      </c>
    </row>
    <row r="4" spans="1:10" ht="12.75">
      <c r="A4" s="1"/>
      <c r="B4" s="1"/>
      <c r="E4" s="6">
        <f>SUM(E6:E25)</f>
        <v>7.548245256662002</v>
      </c>
      <c r="F4" s="6">
        <f>SUM(F6:F25)</f>
        <v>0.034336746375426705</v>
      </c>
      <c r="G4" s="6">
        <f>SUM(G6:G25)</f>
        <v>7.513921805296836</v>
      </c>
      <c r="J4" t="s">
        <v>44</v>
      </c>
    </row>
    <row r="5" spans="10:12" ht="12.75">
      <c r="J5" s="2" t="s">
        <v>45</v>
      </c>
      <c r="K5">
        <v>2.01965</v>
      </c>
      <c r="L5">
        <v>0.03218</v>
      </c>
    </row>
    <row r="6" spans="1:12" ht="12.75">
      <c r="A6" s="6">
        <f>Mediciones!A5</f>
        <v>1.13</v>
      </c>
      <c r="B6" s="6">
        <f>Mediciones!D5</f>
        <v>-0.9405679989275808</v>
      </c>
      <c r="C6" s="6">
        <f>AVERAGE($B$6:$B$25)</f>
        <v>-0.04140204149111886</v>
      </c>
      <c r="D6" s="6">
        <f>$K$6+$K$5*A6</f>
        <v>-1.0512255000000001</v>
      </c>
      <c r="E6" s="6">
        <f>(B6-C6)^2</f>
        <v>0.8084994190126293</v>
      </c>
      <c r="F6" s="6">
        <f>(B6-D6)^2</f>
        <v>0.012245082543592488</v>
      </c>
      <c r="G6" s="6">
        <f>(D6-C6)^2</f>
        <v>1.019743417354838</v>
      </c>
      <c r="H6" s="6">
        <f>B6-D6</f>
        <v>0.11065750107241934</v>
      </c>
      <c r="J6" s="2" t="s">
        <v>46</v>
      </c>
      <c r="K6">
        <v>-3.33343</v>
      </c>
      <c r="L6">
        <v>0.05335</v>
      </c>
    </row>
    <row r="7" spans="1:8" ht="12.75">
      <c r="A7" s="6">
        <f>Mediciones!A6</f>
        <v>1.1826315789</v>
      </c>
      <c r="B7" s="6">
        <f>Mediciones!D6</f>
        <v>-0.882990466150873</v>
      </c>
      <c r="C7" s="6">
        <f>AVERAGE($B$6:$B$25)</f>
        <v>-0.04140204149111886</v>
      </c>
      <c r="D7" s="6">
        <f>$K$6+$K$5*A7</f>
        <v>-0.9449281316746152</v>
      </c>
      <c r="E7" s="6">
        <f>(B7-C7)^2</f>
        <v>0.7082710765212866</v>
      </c>
      <c r="F7" s="6">
        <f>(B7-D7)^2</f>
        <v>0.003836274410530969</v>
      </c>
      <c r="G7" s="6">
        <f>(D7-C7)^2</f>
        <v>0.8163593956422757</v>
      </c>
      <c r="H7" s="6">
        <f>B7-D7</f>
        <v>0.06193766552374225</v>
      </c>
    </row>
    <row r="8" spans="1:8" ht="12.75">
      <c r="A8" s="6">
        <f>Mediciones!A7</f>
        <v>1.2352631579</v>
      </c>
      <c r="B8" s="6">
        <f>Mediciones!D7</f>
        <v>-0.8158439069078036</v>
      </c>
      <c r="C8" s="6">
        <f>AVERAGE($B$6:$B$25)</f>
        <v>-0.04140204149111886</v>
      </c>
      <c r="D8" s="6">
        <f>$K$6+$K$5*A8</f>
        <v>-0.8386307631472651</v>
      </c>
      <c r="E8" s="6">
        <f>(B8-C8)^2</f>
        <v>0.5997602029100746</v>
      </c>
      <c r="F8" s="6">
        <f>(B8-D8)^2</f>
        <v>0.0005192408172778868</v>
      </c>
      <c r="G8" s="6">
        <f>(D8-C8)^2</f>
        <v>0.6355736346334933</v>
      </c>
      <c r="H8" s="6">
        <f>B8-D8</f>
        <v>0.022786856239461528</v>
      </c>
    </row>
    <row r="9" spans="1:8" ht="12.75">
      <c r="A9" s="6">
        <f>Mediciones!A8</f>
        <v>1.2878947368</v>
      </c>
      <c r="B9" s="6">
        <f>Mediciones!D8</f>
        <v>-0.7397273077865782</v>
      </c>
      <c r="C9" s="6">
        <f>AVERAGE($B$6:$B$25)</f>
        <v>-0.04140204149111886</v>
      </c>
      <c r="D9" s="6">
        <f>$K$6+$K$5*A9</f>
        <v>-0.7323333948218798</v>
      </c>
      <c r="E9" s="6">
        <f>(B9-C9)^2</f>
        <v>0.4876581775466243</v>
      </c>
      <c r="F9" s="6">
        <f>(B9-D9)^2</f>
        <v>5.466994892953642E-05</v>
      </c>
      <c r="G9" s="6">
        <f>(D9-C9)^2</f>
        <v>0.47738613501547683</v>
      </c>
      <c r="H9" s="6">
        <f>B9-D9</f>
        <v>-0.00739391296469849</v>
      </c>
    </row>
    <row r="10" spans="1:10" ht="12.75">
      <c r="A10" s="6">
        <f>Mediciones!A9</f>
        <v>1.3405263158</v>
      </c>
      <c r="B10" s="6">
        <f>Mediciones!D9</f>
        <v>-0.6553196733784606</v>
      </c>
      <c r="C10" s="6">
        <f>AVERAGE($B$6:$B$25)</f>
        <v>-0.04140204149111886</v>
      </c>
      <c r="D10" s="6">
        <f>$K$6+$K$5*A10</f>
        <v>-0.6260360262945297</v>
      </c>
      <c r="E10" s="6">
        <f>(B10-C10)^2</f>
        <v>0.3768948587421618</v>
      </c>
      <c r="F10" s="6">
        <f>(B10-D10)^2</f>
        <v>0.0008575319865362171</v>
      </c>
      <c r="G10" s="6">
        <f>(D10-C10)^2</f>
        <v>0.3417968961871149</v>
      </c>
      <c r="H10" s="6">
        <f>B10-D10</f>
        <v>-0.02928364708393094</v>
      </c>
      <c r="J10" t="s">
        <v>47</v>
      </c>
    </row>
    <row r="11" spans="1:10" ht="12.75">
      <c r="A11" s="6">
        <f>Mediciones!A10</f>
        <v>1.3931578947</v>
      </c>
      <c r="B11" s="6">
        <f>Mediciones!D10</f>
        <v>-0.5633739691596086</v>
      </c>
      <c r="C11" s="6">
        <f>AVERAGE($B$6:$B$25)</f>
        <v>-0.04140204149111886</v>
      </c>
      <c r="D11" s="6">
        <f>$K$6+$K$5*A11</f>
        <v>-0.5197386579691448</v>
      </c>
      <c r="E11" s="6">
        <f>(B11-C11)^2</f>
        <v>0.2724546932739591</v>
      </c>
      <c r="F11" s="6">
        <f>(B11-D11)^2</f>
        <v>0.0019040403826886172</v>
      </c>
      <c r="G11" s="6">
        <f>(D11-C11)^2</f>
        <v>0.22880591866364602</v>
      </c>
      <c r="H11" s="6">
        <f>B11-D11</f>
        <v>-0.04363531119046382</v>
      </c>
      <c r="J11" t="s">
        <v>48</v>
      </c>
    </row>
    <row r="12" spans="1:12" ht="12.75">
      <c r="A12" s="6">
        <f>Mediciones!A11</f>
        <v>1.4457894737</v>
      </c>
      <c r="B12" s="6">
        <f>Mediciones!D11</f>
        <v>-0.4647104045985492</v>
      </c>
      <c r="C12" s="6">
        <f>AVERAGE($B$6:$B$25)</f>
        <v>-0.04140204149111886</v>
      </c>
      <c r="D12" s="6">
        <f>$K$6+$K$5*A12</f>
        <v>-0.4134412894417947</v>
      </c>
      <c r="E12" s="6">
        <f>(B12-C12)^2</f>
        <v>0.17918997027669206</v>
      </c>
      <c r="F12" s="6">
        <f>(B12-D12)^2</f>
        <v>0.0026285221689565513</v>
      </c>
      <c r="G12" s="6">
        <f>(D12-C12)^2</f>
        <v>0.13841320201570445</v>
      </c>
      <c r="H12" s="6">
        <f>B12-D12</f>
        <v>-0.051269115156754475</v>
      </c>
      <c r="J12" s="2" t="s">
        <v>49</v>
      </c>
      <c r="K12">
        <v>20</v>
      </c>
      <c r="L12" t="s">
        <v>50</v>
      </c>
    </row>
    <row r="13" spans="1:12" ht="12.75">
      <c r="A13" s="6">
        <f>Mediciones!A12</f>
        <v>1.4984210526</v>
      </c>
      <c r="B13" s="6">
        <f>Mediciones!D12</f>
        <v>-0.36020911640791875</v>
      </c>
      <c r="C13" s="6">
        <f>AVERAGE($B$6:$B$25)</f>
        <v>-0.04140204149111886</v>
      </c>
      <c r="D13" s="6">
        <f>$K$6+$K$5*A13</f>
        <v>-0.3071439211164102</v>
      </c>
      <c r="E13" s="6">
        <f>(B13-C13)^2</f>
        <v>0.10163795101700605</v>
      </c>
      <c r="F13" s="6">
        <f>(B13-D13)^2</f>
        <v>0.0028159149513259413</v>
      </c>
      <c r="G13" s="6">
        <f>(D13-C13)^2</f>
        <v>0.07061874658678283</v>
      </c>
      <c r="H13" s="6">
        <f>B13-D13</f>
        <v>-0.05306519529150855</v>
      </c>
      <c r="J13" s="2" t="s">
        <v>51</v>
      </c>
      <c r="K13">
        <v>2</v>
      </c>
      <c r="L13" t="s">
        <v>52</v>
      </c>
    </row>
    <row r="14" spans="1:8" ht="12.75">
      <c r="A14" s="6">
        <f>Mediciones!A13</f>
        <v>1.5510526316000002</v>
      </c>
      <c r="B14" s="6">
        <f>Mediciones!D13</f>
        <v>-0.25080231721010715</v>
      </c>
      <c r="C14" s="6">
        <f>AVERAGE($B$6:$B$25)</f>
        <v>-0.04140204149111886</v>
      </c>
      <c r="D14" s="6">
        <f>$K$6+$K$5*A14</f>
        <v>-0.2008465525890597</v>
      </c>
      <c r="E14" s="6">
        <f>(B14-C14)^2</f>
        <v>0.043848475471188315</v>
      </c>
      <c r="F14" s="6">
        <f>(B14-D14)^2</f>
        <v>0.002495578418873496</v>
      </c>
      <c r="G14" s="6">
        <f>(D14-C14)^2</f>
        <v>0.025422552119261376</v>
      </c>
      <c r="H14" s="6">
        <f>B14-D14</f>
        <v>-0.04995576462104745</v>
      </c>
    </row>
    <row r="15" spans="1:11" ht="12.75">
      <c r="A15" s="6">
        <f>Mediciones!A14</f>
        <v>1.6036842105</v>
      </c>
      <c r="B15" s="6">
        <f>Mediciones!D14</f>
        <v>-0.13746597965534066</v>
      </c>
      <c r="C15" s="6">
        <f>AVERAGE($B$6:$B$25)</f>
        <v>-0.04140204149111886</v>
      </c>
      <c r="D15" s="6">
        <f>$K$6+$K$5*A15</f>
        <v>-0.0945491842636752</v>
      </c>
      <c r="E15" s="6">
        <f>(B15-C15)^2</f>
        <v>0.009228280215619427</v>
      </c>
      <c r="F15" s="6">
        <f>(B15-D15)^2</f>
        <v>0.0018418513266900774</v>
      </c>
      <c r="G15" s="6">
        <f>(D15-C15)^2</f>
        <v>0.0028246187848864875</v>
      </c>
      <c r="H15" s="6">
        <f>B15-D15</f>
        <v>-0.04291679539166546</v>
      </c>
      <c r="J15" s="2" t="s">
        <v>53</v>
      </c>
      <c r="K15" s="7">
        <f>1-F4/E4</f>
        <v>0.9954510293176919</v>
      </c>
    </row>
    <row r="16" spans="1:14" ht="12.75">
      <c r="A16" s="6">
        <f>Mediciones!A15</f>
        <v>1.6563157895</v>
      </c>
      <c r="B16" s="6">
        <f>Mediciones!D15</f>
        <v>-0.021211130174718512</v>
      </c>
      <c r="C16" s="6">
        <f>AVERAGE($B$6:$B$25)</f>
        <v>-0.04140204149111886</v>
      </c>
      <c r="D16" s="6">
        <f>$K$6+$K$5*A16</f>
        <v>0.011748184263674855</v>
      </c>
      <c r="E16" s="6">
        <f>(B16-C16)^2</f>
        <v>0.0004076728997867437</v>
      </c>
      <c r="F16" s="6">
        <f>(B16-D16)^2</f>
        <v>0.0010863164082488854</v>
      </c>
      <c r="G16" s="6">
        <f>(D16-C16)^2</f>
        <v>0.0028249464977855372</v>
      </c>
      <c r="H16" s="6">
        <f>B16-D16</f>
        <v>-0.03295931443839337</v>
      </c>
      <c r="J16" s="2" t="s">
        <v>54</v>
      </c>
      <c r="K16" s="7">
        <f>(G4/(K13-1))/(F4/(K12-K13))</f>
        <v>3938.946078832208</v>
      </c>
      <c r="L16" s="2" t="s">
        <v>55</v>
      </c>
      <c r="M16" s="9">
        <f>_xlfnodf.FDIST(K16,K13-1,K12-K13)</f>
        <v>1.550162606906406E-22</v>
      </c>
      <c r="N16" t="str">
        <f>IF(M16&lt;0.05," &lt; 0.05 se rechaza H0, se acepta el modelo"," &gt; 0.05 se acepta H0, no hay correlación")</f>
        <v> &lt; 0.05 se rechaza H0, se acepta el modelo</v>
      </c>
    </row>
    <row r="17" spans="1:14" ht="12.75">
      <c r="A17" s="6">
        <f>Mediciones!A16</f>
        <v>1.7089473684</v>
      </c>
      <c r="B17" s="6">
        <f>Mediciones!D16</f>
        <v>0.09692516996700205</v>
      </c>
      <c r="C17" s="6">
        <f>AVERAGE($B$6:$B$25)</f>
        <v>-0.04140204149111886</v>
      </c>
      <c r="D17" s="6">
        <f>$K$6+$K$5*A17</f>
        <v>0.11804555258906024</v>
      </c>
      <c r="E17" s="6">
        <f>(B17-C17)^2</f>
        <v>0.019134417429779695</v>
      </c>
      <c r="F17" s="6">
        <f>(B17-D17)^2</f>
        <v>0.0004460705621021376</v>
      </c>
      <c r="G17" s="6">
        <f>(D17-C17)^2</f>
        <v>0.02542353525795757</v>
      </c>
      <c r="H17" s="6">
        <f>B17-D17</f>
        <v>-0.02112038262205819</v>
      </c>
      <c r="J17" s="2" t="s">
        <v>56</v>
      </c>
      <c r="K17" s="7">
        <f>ABS(K5/L5)</f>
        <v>62.76103169670603</v>
      </c>
      <c r="L17" s="2" t="s">
        <v>55</v>
      </c>
      <c r="M17" s="9">
        <f>TDIST(K17,K$12-K$13,2)</f>
        <v>1.5501590069264958E-22</v>
      </c>
      <c r="N17" t="str">
        <f>IF(M17&lt;0.05," &lt; 0.05 se rechaza H0, el parámetro es significativo"," &gt; 0.05 se acepta H0, el parámetro no es significativo")</f>
        <v> &lt; 0.05 se rechaza H0, el parámetro es significativo</v>
      </c>
    </row>
    <row r="18" spans="1:14" ht="12.75">
      <c r="A18" s="6">
        <f>Mediciones!A17</f>
        <v>1.7615789473999999</v>
      </c>
      <c r="B18" s="6">
        <f>Mediciones!D17</f>
        <v>0.21588907586454106</v>
      </c>
      <c r="C18" s="6">
        <f>AVERAGE($B$6:$B$25)</f>
        <v>-0.04140204149111886</v>
      </c>
      <c r="D18" s="6">
        <f>$K$6+$K$5*A18</f>
        <v>0.22434292111640985</v>
      </c>
      <c r="E18" s="6">
        <f>(B18-C18)^2</f>
        <v>0.06619871907012395</v>
      </c>
      <c r="F18" s="6">
        <f>(B18-D18)^2</f>
        <v>7.146749954254451E-05</v>
      </c>
      <c r="G18" s="6">
        <f>(D18-C18)^2</f>
        <v>0.07062038515127685</v>
      </c>
      <c r="H18" s="6">
        <f>B18-D18</f>
        <v>-0.008453845251868791</v>
      </c>
      <c r="J18" s="2" t="s">
        <v>57</v>
      </c>
      <c r="K18" s="7">
        <f>ABS(K6/L6)</f>
        <v>62.482286785379564</v>
      </c>
      <c r="L18" s="2" t="s">
        <v>55</v>
      </c>
      <c r="M18" s="9">
        <f>TDIST(K18,K$12-K$13,2)</f>
        <v>1.6788892562511288E-22</v>
      </c>
      <c r="N18" t="str">
        <f>IF(M18&lt;0.05," &lt; 0.05 se rechaza H0, el parámetro es significativo"," &gt; 0.05 se acepta H0, el parámetro no es significativo")</f>
        <v> &lt; 0.05 se rechaza H0, el parámetro es significativo</v>
      </c>
    </row>
    <row r="19" spans="1:8" ht="12.75">
      <c r="A19" s="6">
        <f>Mediciones!A18</f>
        <v>1.8142105263000001</v>
      </c>
      <c r="B19" s="6">
        <f>Mediciones!D18</f>
        <v>0.33461935988513936</v>
      </c>
      <c r="C19" s="6">
        <f>AVERAGE($B$6:$B$25)</f>
        <v>-0.04140204149111886</v>
      </c>
      <c r="D19" s="6">
        <f>$K$6+$K$5*A19</f>
        <v>0.33064028944179524</v>
      </c>
      <c r="E19" s="6">
        <f>(B19-C19)^2</f>
        <v>0.1413920942929651</v>
      </c>
      <c r="F19" s="6">
        <f>(B19-D19)^2</f>
        <v>1.5833001593094714E-05</v>
      </c>
      <c r="G19" s="6">
        <f>(D19-C19)^2</f>
        <v>0.13841549600599598</v>
      </c>
      <c r="H19" s="6">
        <f>B19-D19</f>
        <v>0.003979070443344113</v>
      </c>
    </row>
    <row r="20" spans="1:8" ht="12.75">
      <c r="A20" s="6">
        <f>Mediciones!A19</f>
        <v>1.8668421053</v>
      </c>
      <c r="B20" s="6">
        <f>Mediciones!D19</f>
        <v>0.4520568784398489</v>
      </c>
      <c r="C20" s="6">
        <f>AVERAGE($B$6:$B$25)</f>
        <v>-0.04140204149111886</v>
      </c>
      <c r="D20" s="6">
        <f>$K$6+$K$5*A20</f>
        <v>0.43693765796914485</v>
      </c>
      <c r="E20" s="6">
        <f>(B20-C20)^2</f>
        <v>0.24350170565943724</v>
      </c>
      <c r="F20" s="6">
        <f>(B20-D20)^2</f>
        <v>0.00022859082764175548</v>
      </c>
      <c r="G20" s="6">
        <f>(D20-C20)^2</f>
        <v>0.2288088680797354</v>
      </c>
      <c r="H20" s="6">
        <f>B20-D20</f>
        <v>0.01511922047070402</v>
      </c>
    </row>
    <row r="21" spans="1:8" ht="12.75">
      <c r="A21" s="6">
        <f>Mediciones!A20</f>
        <v>1.9194736842000002</v>
      </c>
      <c r="B21" s="6">
        <f>Mediciones!D20</f>
        <v>0.5671540201639229</v>
      </c>
      <c r="C21" s="6">
        <f>AVERAGE($B$6:$B$25)</f>
        <v>-0.04140204149111886</v>
      </c>
      <c r="D21" s="6">
        <f>$K$6+$K$5*A21</f>
        <v>0.5432350262945302</v>
      </c>
      <c r="E21" s="6">
        <f>(B21-C21)^2</f>
        <v>0.3703404801770949</v>
      </c>
      <c r="F21" s="6">
        <f>(B21-D21)^2</f>
        <v>0.000572118267724044</v>
      </c>
      <c r="G21" s="6">
        <f>(D21-C21)^2</f>
        <v>0.3418005010290016</v>
      </c>
      <c r="H21" s="6">
        <f>B21-D21</f>
        <v>0.02391899386939267</v>
      </c>
    </row>
    <row r="22" spans="1:10" ht="12.75">
      <c r="A22" s="6">
        <f>Mediciones!A21</f>
        <v>1.9721052632</v>
      </c>
      <c r="B22" s="6">
        <f>Mediciones!D21</f>
        <v>0.6788840512230312</v>
      </c>
      <c r="C22" s="6">
        <f>AVERAGE($B$6:$B$25)</f>
        <v>-0.04140204149111886</v>
      </c>
      <c r="D22" s="6">
        <f>$K$6+$K$5*A22</f>
        <v>0.6495323948218799</v>
      </c>
      <c r="E22" s="6">
        <f>(B22-C22)^2</f>
        <v>0.5188120553574171</v>
      </c>
      <c r="F22" s="6">
        <f>(B22-D22)^2</f>
        <v>0.0008615197334912484</v>
      </c>
      <c r="G22" s="6">
        <f>(D22-C22)^2</f>
        <v>0.4773903952831612</v>
      </c>
      <c r="H22" s="6">
        <f>B22-D22</f>
        <v>0.029351656401151338</v>
      </c>
      <c r="J22" s="2" t="s">
        <v>58</v>
      </c>
    </row>
    <row r="23" spans="1:8" ht="12.75">
      <c r="A23" s="6">
        <f>Mediciones!A22</f>
        <v>2.0247368421</v>
      </c>
      <c r="B23" s="6">
        <f>Mediciones!D22</f>
        <v>0.7862502743796861</v>
      </c>
      <c r="C23" s="6">
        <f>AVERAGE($B$6:$B$25)</f>
        <v>-0.04140204149111886</v>
      </c>
      <c r="D23" s="6">
        <f>$K$6+$K$5*A23</f>
        <v>0.7558297631472648</v>
      </c>
      <c r="E23" s="6">
        <f>(B23-C23)^2</f>
        <v>0.6850083559663066</v>
      </c>
      <c r="F23" s="6">
        <f>(B23-D23)^2</f>
        <v>0.0009254075036418697</v>
      </c>
      <c r="G23" s="6">
        <f>(D23-C23)^2</f>
        <v>0.6355785503269739</v>
      </c>
      <c r="H23" s="6">
        <f>B23-D23</f>
        <v>0.030420511232421288</v>
      </c>
    </row>
    <row r="24" spans="1:8" ht="12.75">
      <c r="A24" s="6">
        <f>Mediciones!A23</f>
        <v>2.0773684211</v>
      </c>
      <c r="B24" s="6">
        <f>Mediciones!D23</f>
        <v>0.8882949201156528</v>
      </c>
      <c r="C24" s="6">
        <f>AVERAGE($B$6:$B$25)</f>
        <v>-0.04140204149111886</v>
      </c>
      <c r="D24" s="6">
        <f>$K$6+$K$5*A24</f>
        <v>0.8621271316746153</v>
      </c>
      <c r="E24" s="6">
        <f>(B24-C24)^2</f>
        <v>0.864336440420863</v>
      </c>
      <c r="F24" s="6">
        <f>(B24-D24)^2</f>
        <v>0.0006847531518948963</v>
      </c>
      <c r="G24" s="6">
        <f>(D24-C24)^2</f>
        <v>0.8163649667615551</v>
      </c>
      <c r="H24" s="6">
        <f>B24-D24</f>
        <v>0.02616778844103751</v>
      </c>
    </row>
    <row r="25" spans="1:8" ht="12.75">
      <c r="A25" s="6">
        <f>Mediciones!A24</f>
        <v>2.13</v>
      </c>
      <c r="B25" s="6">
        <f>Mediciones!D24</f>
        <v>0.984107690496338</v>
      </c>
      <c r="C25" s="6">
        <f>AVERAGE($B$6:$B$25)</f>
        <v>-0.04140204149111886</v>
      </c>
      <c r="D25" s="6">
        <f>$K$6+$K$5*A25</f>
        <v>0.9684244999999994</v>
      </c>
      <c r="E25" s="6">
        <f>(B25-C25)^2</f>
        <v>1.0516702104009856</v>
      </c>
      <c r="F25" s="6">
        <f>(B25-D25)^2</f>
        <v>0.0002459624641444452</v>
      </c>
      <c r="G25" s="6">
        <f>(D25-C25)^2</f>
        <v>1.0197496438999132</v>
      </c>
      <c r="H25" s="6">
        <f>B25-D25</f>
        <v>0.015683190496338595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7" ht="12.75">
      <c r="A1" t="s">
        <v>72</v>
      </c>
      <c r="F1" s="2" t="s">
        <v>30</v>
      </c>
      <c r="G1" s="6">
        <f>E4-F4-G4</f>
        <v>0.008439749639084226</v>
      </c>
    </row>
    <row r="2" ht="12.75">
      <c r="J2" t="s">
        <v>60</v>
      </c>
    </row>
    <row r="3" spans="1:13" ht="12.75">
      <c r="A3" s="1" t="s">
        <v>32</v>
      </c>
      <c r="B3" s="1" t="s">
        <v>33</v>
      </c>
      <c r="C3" s="1" t="s">
        <v>34</v>
      </c>
      <c r="D3" s="1" t="s">
        <v>35</v>
      </c>
      <c r="E3" s="1" t="s">
        <v>36</v>
      </c>
      <c r="F3" s="1" t="s">
        <v>37</v>
      </c>
      <c r="G3" s="1" t="s">
        <v>38</v>
      </c>
      <c r="H3" s="1" t="s">
        <v>39</v>
      </c>
      <c r="J3" t="s">
        <v>40</v>
      </c>
      <c r="K3" t="s">
        <v>41</v>
      </c>
      <c r="L3" t="s">
        <v>42</v>
      </c>
      <c r="M3" t="s">
        <v>43</v>
      </c>
    </row>
    <row r="4" spans="1:10" ht="12.75">
      <c r="A4" s="1"/>
      <c r="B4" s="1"/>
      <c r="E4" s="6">
        <f>SUM(E6:E25)</f>
        <v>7.548245256662002</v>
      </c>
      <c r="F4" s="6">
        <f>SUM(F6:F25)</f>
        <v>0.013862688182390224</v>
      </c>
      <c r="G4" s="6">
        <f>SUM(G6:G25)</f>
        <v>7.525942818840528</v>
      </c>
      <c r="J4" t="s">
        <v>44</v>
      </c>
    </row>
    <row r="5" spans="10:12" ht="12.75">
      <c r="J5" s="2" t="s">
        <v>61</v>
      </c>
      <c r="K5">
        <v>-1.2984900000000001</v>
      </c>
      <c r="L5">
        <v>0.23353000000000002</v>
      </c>
    </row>
    <row r="6" spans="1:12" ht="12.75">
      <c r="A6" s="6">
        <f>Mediciones!A5</f>
        <v>1.13</v>
      </c>
      <c r="B6" s="6">
        <f>Mediciones!D5</f>
        <v>-0.9405679989275808</v>
      </c>
      <c r="C6" s="6">
        <f>AVERAGE($B$6:$B$25)</f>
        <v>-0.04140204149111886</v>
      </c>
      <c r="D6" s="6">
        <f>$K$7*SIN(PI()*(A6-$K$5)/$K$6)</f>
        <v>-0.9693182663266863</v>
      </c>
      <c r="E6" s="6">
        <f>(B6-C6)^2</f>
        <v>0.8084994190126293</v>
      </c>
      <c r="F6" s="6">
        <f>(B6-D6)^2</f>
        <v>0.0008265778755200666</v>
      </c>
      <c r="G6" s="6">
        <f>(D6-C6)^2</f>
        <v>0.8610285203130914</v>
      </c>
      <c r="H6" s="6">
        <f>B6-D6</f>
        <v>0.028750267399105467</v>
      </c>
      <c r="J6" s="2" t="s">
        <v>62</v>
      </c>
      <c r="K6">
        <v>1.47682</v>
      </c>
      <c r="L6">
        <v>0.11704</v>
      </c>
    </row>
    <row r="7" spans="1:12" ht="12.75">
      <c r="A7" s="6">
        <f>Mediciones!A6</f>
        <v>1.1826315789</v>
      </c>
      <c r="B7" s="6">
        <f>Mediciones!D6</f>
        <v>-0.882990466150873</v>
      </c>
      <c r="C7" s="6">
        <f>AVERAGE($B$6:$B$25)</f>
        <v>-0.04140204149111886</v>
      </c>
      <c r="D7" s="6">
        <f>$K$7*SIN(PI()*(A7-$K$5)/$K$6)</f>
        <v>-0.9104445828291287</v>
      </c>
      <c r="E7" s="6">
        <f>(B7-C7)^2</f>
        <v>0.7082710765212866</v>
      </c>
      <c r="F7" s="6">
        <f>(B7-D7)^2</f>
        <v>0.0007537285225832779</v>
      </c>
      <c r="G7" s="6">
        <f>(D7-C7)^2</f>
        <v>0.7552349386552265</v>
      </c>
      <c r="H7" s="6">
        <f>B7-D7</f>
        <v>0.027454116678255702</v>
      </c>
      <c r="J7" s="2" t="s">
        <v>63</v>
      </c>
      <c r="K7">
        <v>1.0784</v>
      </c>
      <c r="L7">
        <v>0.06875</v>
      </c>
    </row>
    <row r="8" spans="1:8" ht="12.75">
      <c r="A8" s="6">
        <f>Mediciones!A7</f>
        <v>1.2352631579</v>
      </c>
      <c r="B8" s="6">
        <f>Mediciones!D7</f>
        <v>-0.8158439069078036</v>
      </c>
      <c r="C8" s="6">
        <f>AVERAGE($B$6:$B$25)</f>
        <v>-0.04140204149111886</v>
      </c>
      <c r="D8" s="6">
        <f>$K$7*SIN(PI()*(A8-$K$5)/$K$6)</f>
        <v>-0.840170049741318</v>
      </c>
      <c r="E8" s="6">
        <f>(B8-C8)^2</f>
        <v>0.5997602029100746</v>
      </c>
      <c r="F8" s="6">
        <f>(B8-D8)^2</f>
        <v>0.0005917612251565449</v>
      </c>
      <c r="G8" s="6">
        <f>(D8-C8)^2</f>
        <v>0.6380303310039903</v>
      </c>
      <c r="H8" s="6">
        <f>B8-D8</f>
        <v>0.02432614283351442</v>
      </c>
    </row>
    <row r="9" spans="1:8" ht="12.75">
      <c r="A9" s="6">
        <f>Mediciones!A8</f>
        <v>1.2878947368</v>
      </c>
      <c r="B9" s="6">
        <f>Mediciones!D8</f>
        <v>-0.7397273077865782</v>
      </c>
      <c r="C9" s="6">
        <f>AVERAGE($B$6:$B$25)</f>
        <v>-0.04140204149111886</v>
      </c>
      <c r="D9" s="6">
        <f>$K$7*SIN(PI()*(A9-$K$5)/$K$6)</f>
        <v>-0.7593746652857024</v>
      </c>
      <c r="E9" s="6">
        <f>(B9-C9)^2</f>
        <v>0.4876581775466243</v>
      </c>
      <c r="F9" s="6">
        <f>(B9-D9)^2</f>
        <v>0.00038601865669839045</v>
      </c>
      <c r="G9" s="6">
        <f>(D9-C9)^2</f>
        <v>0.5154846885184786</v>
      </c>
      <c r="H9" s="6">
        <f>B9-D9</f>
        <v>0.019647357499124163</v>
      </c>
    </row>
    <row r="10" spans="1:10" ht="12.75">
      <c r="A10" s="6">
        <f>Mediciones!A9</f>
        <v>1.3405263158</v>
      </c>
      <c r="B10" s="6">
        <f>Mediciones!D9</f>
        <v>-0.6553196733784606</v>
      </c>
      <c r="C10" s="6">
        <f>AVERAGE($B$6:$B$25)</f>
        <v>-0.04140204149111886</v>
      </c>
      <c r="D10" s="6">
        <f>$K$7*SIN(PI()*(A10-$K$5)/$K$6)</f>
        <v>-0.6690701722479289</v>
      </c>
      <c r="E10" s="6">
        <f>(B10-C10)^2</f>
        <v>0.3768948587421618</v>
      </c>
      <c r="F10" s="6">
        <f>(B10-D10)^2</f>
        <v>0.00018907621915924678</v>
      </c>
      <c r="G10" s="6">
        <f>(D10-C10)^2</f>
        <v>0.393967282367748</v>
      </c>
      <c r="H10" s="6">
        <f>B10-D10</f>
        <v>0.01375049886946822</v>
      </c>
      <c r="J10" t="s">
        <v>47</v>
      </c>
    </row>
    <row r="11" spans="1:10" ht="12.75">
      <c r="A11" s="6">
        <f>Mediciones!A10</f>
        <v>1.3931578947</v>
      </c>
      <c r="B11" s="6">
        <f>Mediciones!D10</f>
        <v>-0.5633739691596086</v>
      </c>
      <c r="C11" s="6">
        <f>AVERAGE($B$6:$B$25)</f>
        <v>-0.04140204149111886</v>
      </c>
      <c r="D11" s="6">
        <f>$K$7*SIN(PI()*(A11-$K$5)/$K$6)</f>
        <v>-0.5703873898573877</v>
      </c>
      <c r="E11" s="6">
        <f>(B11-C11)^2</f>
        <v>0.2724546932739591</v>
      </c>
      <c r="F11" s="6">
        <f>(B11-D11)^2</f>
        <v>4.918806988403635E-05</v>
      </c>
      <c r="G11" s="6">
        <f>(D11-C11)^2</f>
        <v>0.27982549878618285</v>
      </c>
      <c r="H11" s="6">
        <f>B11-D11</f>
        <v>0.007013420697779105</v>
      </c>
      <c r="J11" t="s">
        <v>48</v>
      </c>
    </row>
    <row r="12" spans="1:12" ht="12.75">
      <c r="A12" s="6">
        <f>Mediciones!A11</f>
        <v>1.4457894737</v>
      </c>
      <c r="B12" s="6">
        <f>Mediciones!D11</f>
        <v>-0.4647104045985492</v>
      </c>
      <c r="C12" s="6">
        <f>AVERAGE($B$6:$B$25)</f>
        <v>-0.04140204149111886</v>
      </c>
      <c r="D12" s="6">
        <f>$K$7*SIN(PI()*(A12-$K$5)/$K$6)</f>
        <v>-0.4645620519845691</v>
      </c>
      <c r="E12" s="6">
        <f>(B12-C12)^2</f>
        <v>0.17918997027669206</v>
      </c>
      <c r="F12" s="6">
        <f>(B12-D12)^2</f>
        <v>2.200849807471424E-08</v>
      </c>
      <c r="G12" s="6">
        <f>(D12-C12)^2</f>
        <v>0.17906439448081693</v>
      </c>
      <c r="H12" s="6">
        <f>B12-D12</f>
        <v>-0.00014835261398005173</v>
      </c>
      <c r="J12" s="2" t="s">
        <v>49</v>
      </c>
      <c r="K12">
        <v>20</v>
      </c>
      <c r="L12" t="s">
        <v>50</v>
      </c>
    </row>
    <row r="13" spans="1:12" ht="12.75">
      <c r="A13" s="6">
        <f>Mediciones!A12</f>
        <v>1.4984210526</v>
      </c>
      <c r="B13" s="6">
        <f>Mediciones!D12</f>
        <v>-0.36020911640791875</v>
      </c>
      <c r="C13" s="6">
        <f>AVERAGE($B$6:$B$25)</f>
        <v>-0.04140204149111886</v>
      </c>
      <c r="D13" s="6">
        <f>$K$7*SIN(PI()*(A13-$K$5)/$K$6)</f>
        <v>-0.35291933440974677</v>
      </c>
      <c r="E13" s="6">
        <f>(B13-C13)^2</f>
        <v>0.10163795101700605</v>
      </c>
      <c r="F13" s="6">
        <f>(B13-D13)^2</f>
        <v>5.3140921580872334E-05</v>
      </c>
      <c r="G13" s="6">
        <f>(D13-C13)^2</f>
        <v>0.09704302378735022</v>
      </c>
      <c r="H13" s="6">
        <f>B13-D13</f>
        <v>-0.007289781998171985</v>
      </c>
      <c r="J13" s="2" t="s">
        <v>51</v>
      </c>
      <c r="K13">
        <v>3</v>
      </c>
      <c r="L13" t="s">
        <v>52</v>
      </c>
    </row>
    <row r="14" spans="1:8" ht="12.75">
      <c r="A14" s="6">
        <f>Mediciones!A13</f>
        <v>1.5510526316000002</v>
      </c>
      <c r="B14" s="6">
        <f>Mediciones!D13</f>
        <v>-0.25080231721010715</v>
      </c>
      <c r="C14" s="6">
        <f>AVERAGE($B$6:$B$25)</f>
        <v>-0.04140204149111886</v>
      </c>
      <c r="D14" s="6">
        <f>$K$7*SIN(PI()*(A14-$K$5)/$K$6)</f>
        <v>-0.23685725899812016</v>
      </c>
      <c r="E14" s="6">
        <f>(B14-C14)^2</f>
        <v>0.043848475471188315</v>
      </c>
      <c r="F14" s="6">
        <f>(B14-D14)^2</f>
        <v>0.0001944646485357059</v>
      </c>
      <c r="G14" s="6">
        <f>(D14-C14)^2</f>
        <v>0.038202742050709185</v>
      </c>
      <c r="H14" s="6">
        <f>B14-D14</f>
        <v>-0.013945058211986994</v>
      </c>
    </row>
    <row r="15" spans="1:11" ht="12.75">
      <c r="A15" s="6">
        <f>Mediciones!A14</f>
        <v>1.6036842105</v>
      </c>
      <c r="B15" s="6">
        <f>Mediciones!D14</f>
        <v>-0.13746597965534066</v>
      </c>
      <c r="C15" s="6">
        <f>AVERAGE($B$6:$B$25)</f>
        <v>-0.04140204149111886</v>
      </c>
      <c r="D15" s="6">
        <f>$K$7*SIN(PI()*(A15-$K$5)/$K$6)</f>
        <v>-0.11782918894640025</v>
      </c>
      <c r="E15" s="6">
        <f>(B15-C15)^2</f>
        <v>0.009228280215619427</v>
      </c>
      <c r="F15" s="6">
        <f>(B15-D15)^2</f>
        <v>0.0003856035493467283</v>
      </c>
      <c r="G15" s="6">
        <f>(D15-C15)^2</f>
        <v>0.005841108868151325</v>
      </c>
      <c r="H15" s="6">
        <f>B15-D15</f>
        <v>-0.019636790708940408</v>
      </c>
      <c r="J15" s="2" t="s">
        <v>53</v>
      </c>
      <c r="K15" s="7">
        <f>1-F4/E4</f>
        <v>0.9981634555170084</v>
      </c>
    </row>
    <row r="16" spans="1:14" ht="12.75">
      <c r="A16" s="6">
        <f>Mediciones!A15</f>
        <v>1.6563157895</v>
      </c>
      <c r="B16" s="6">
        <f>Mediciones!D15</f>
        <v>-0.021211130174718512</v>
      </c>
      <c r="C16" s="6">
        <f>AVERAGE($B$6:$B$25)</f>
        <v>-0.04140204149111886</v>
      </c>
      <c r="D16" s="6">
        <f>$K$7*SIN(PI()*(A16-$K$5)/$K$6)</f>
        <v>0.002674372395804842</v>
      </c>
      <c r="E16" s="6">
        <f>(B16-C16)^2</f>
        <v>0.0004076728997867437</v>
      </c>
      <c r="F16" s="6">
        <f>(B16-D16)^2</f>
        <v>0.0005705172330464777</v>
      </c>
      <c r="G16" s="6">
        <f>(D16-C16)^2</f>
        <v>0.0019427302611314007</v>
      </c>
      <c r="H16" s="6">
        <f>B16-D16</f>
        <v>-0.023885502570523354</v>
      </c>
      <c r="J16" s="2" t="s">
        <v>54</v>
      </c>
      <c r="K16" s="7">
        <f>(G4/(K13-1))/(F4/(K12-K13))</f>
        <v>4614.58218770341</v>
      </c>
      <c r="L16" s="2" t="s">
        <v>55</v>
      </c>
      <c r="M16" s="9">
        <f>_xlfnodf.FDIST(K16,K13-1,K12-K13)</f>
        <v>5.599408437505097E-24</v>
      </c>
      <c r="N16" t="str">
        <f>IF(M16&lt;0.05," &lt; 0.05 se rechaza H0, se acepta el modelo"," &gt; 0.05 se acepta H0, no hay correlación")</f>
        <v> &lt; 0.05 se rechaza H0, se acepta el modelo</v>
      </c>
    </row>
    <row r="17" spans="1:14" ht="12.75">
      <c r="A17" s="6">
        <f>Mediciones!A16</f>
        <v>1.7089473684</v>
      </c>
      <c r="B17" s="6">
        <f>Mediciones!D16</f>
        <v>0.09692516996700205</v>
      </c>
      <c r="C17" s="6">
        <f>AVERAGE($B$6:$B$25)</f>
        <v>-0.04140204149111886</v>
      </c>
      <c r="D17" s="6">
        <f>$K$7*SIN(PI()*(A17-$K$5)/$K$6)</f>
        <v>0.12314444424811352</v>
      </c>
      <c r="E17" s="6">
        <f>(B17-C17)^2</f>
        <v>0.019134417429779695</v>
      </c>
      <c r="F17" s="6">
        <f>(B17-D17)^2</f>
        <v>0.0006874503438281533</v>
      </c>
      <c r="G17" s="6">
        <f>(D17-C17)^2</f>
        <v>0.027075545969131407</v>
      </c>
      <c r="H17" s="6">
        <f>B17-D17</f>
        <v>-0.026219274281111468</v>
      </c>
      <c r="J17" s="2" t="s">
        <v>64</v>
      </c>
      <c r="K17" s="7">
        <f>ABS(K5/L5)</f>
        <v>5.560270629041237</v>
      </c>
      <c r="L17" s="2" t="s">
        <v>55</v>
      </c>
      <c r="M17" s="9">
        <f>TDIST(K17,K$12-K$13,2)</f>
        <v>3.4539803161652564E-05</v>
      </c>
      <c r="N17" t="str">
        <f>IF(M17&lt;0.05," &lt; 0.05 se rechaza H0, el parámetro es significativo"," &gt; 0.05 se acepta H0, el parámetro no es significativo")</f>
        <v> &lt; 0.05 se rechaza H0, el parámetro es significativo</v>
      </c>
    </row>
    <row r="18" spans="1:14" ht="12.75">
      <c r="A18" s="6">
        <f>Mediciones!A17</f>
        <v>1.7615789473999999</v>
      </c>
      <c r="B18" s="6">
        <f>Mediciones!D17</f>
        <v>0.21588907586454106</v>
      </c>
      <c r="C18" s="6">
        <f>AVERAGE($B$6:$B$25)</f>
        <v>-0.04140204149111886</v>
      </c>
      <c r="D18" s="6">
        <f>$K$7*SIN(PI()*(A18-$K$5)/$K$6)</f>
        <v>0.2420724661042049</v>
      </c>
      <c r="E18" s="6">
        <f>(B18-C18)^2</f>
        <v>0.06619871907012395</v>
      </c>
      <c r="F18" s="6">
        <f>(B18-D18)^2</f>
        <v>0.000685569924442524</v>
      </c>
      <c r="G18" s="6">
        <f>(D18-C18)^2</f>
        <v>0.08035779645641128</v>
      </c>
      <c r="H18" s="6">
        <f>B18-D18</f>
        <v>-0.026183390239663845</v>
      </c>
      <c r="J18" s="2" t="s">
        <v>65</v>
      </c>
      <c r="K18" s="7">
        <f>ABS(K6/L6)</f>
        <v>12.61807928913192</v>
      </c>
      <c r="L18" s="2" t="s">
        <v>55</v>
      </c>
      <c r="M18" s="9">
        <f>TDIST(K18,K$12-K$13,2)</f>
        <v>4.649251742190296E-10</v>
      </c>
      <c r="N18" t="str">
        <f>IF(M18&lt;0.05," &lt; 0.05 se rechaza H0, el parámetro es significativo"," &gt; 0.05 se acepta H0, el parámetro no es significativo")</f>
        <v> &lt; 0.05 se rechaza H0, el parámetro es significativo</v>
      </c>
    </row>
    <row r="19" spans="1:14" ht="12.75">
      <c r="A19" s="6">
        <f>Mediciones!A18</f>
        <v>1.8142105263000001</v>
      </c>
      <c r="B19" s="6">
        <f>Mediciones!D18</f>
        <v>0.33461935988513936</v>
      </c>
      <c r="C19" s="6">
        <f>AVERAGE($B$6:$B$25)</f>
        <v>-0.04140204149111886</v>
      </c>
      <c r="D19" s="6">
        <f>$K$7*SIN(PI()*(A19-$K$5)/$K$6)</f>
        <v>0.35796918654917764</v>
      </c>
      <c r="E19" s="6">
        <f>(B19-C19)^2</f>
        <v>0.1413920942929651</v>
      </c>
      <c r="F19" s="6">
        <f>(B19-D19)^2</f>
        <v>0.0005452144052406334</v>
      </c>
      <c r="G19" s="6">
        <f>(D19-C19)^2</f>
        <v>0.1594973777864145</v>
      </c>
      <c r="H19" s="6">
        <f>B19-D19</f>
        <v>-0.023349826664038287</v>
      </c>
      <c r="J19" s="2" t="s">
        <v>66</v>
      </c>
      <c r="K19" s="7">
        <f>ABS(K7/L7)</f>
        <v>15.685818181818181</v>
      </c>
      <c r="L19" s="2" t="s">
        <v>55</v>
      </c>
      <c r="M19" s="9">
        <f>TDIST(K19,K$12-K$13,2)</f>
        <v>1.5199716629235423E-11</v>
      </c>
      <c r="N19" t="str">
        <f>IF(M19&lt;0.05," &lt; 0.05 se rechaza H0, el parámetro es significativo"," &gt; 0.05 se acepta H0, el parámetro no es significativo")</f>
        <v> &lt; 0.05 se rechaza H0, el parámetro es significativo</v>
      </c>
    </row>
    <row r="20" spans="1:8" ht="12.75">
      <c r="A20" s="6">
        <f>Mediciones!A19</f>
        <v>1.8668421053</v>
      </c>
      <c r="B20" s="6">
        <f>Mediciones!D19</f>
        <v>0.4520568784398489</v>
      </c>
      <c r="C20" s="6">
        <f>AVERAGE($B$6:$B$25)</f>
        <v>-0.04140204149111886</v>
      </c>
      <c r="D20" s="6">
        <f>$K$7*SIN(PI()*(A20-$K$5)/$K$6)</f>
        <v>0.46938331388387966</v>
      </c>
      <c r="E20" s="6">
        <f>(B20-C20)^2</f>
        <v>0.24350170565943724</v>
      </c>
      <c r="F20" s="6">
        <f>(B20-D20)^2</f>
        <v>0.0003002053651961663</v>
      </c>
      <c r="G20" s="6">
        <f>(D20-C20)^2</f>
        <v>0.26090167926556346</v>
      </c>
      <c r="H20" s="6">
        <f>B20-D20</f>
        <v>-0.017326435444030786</v>
      </c>
    </row>
    <row r="21" spans="1:8" ht="12.75">
      <c r="A21" s="6">
        <f>Mediciones!A20</f>
        <v>1.9194736842000002</v>
      </c>
      <c r="B21" s="6">
        <f>Mediciones!D20</f>
        <v>0.5671540201639229</v>
      </c>
      <c r="C21" s="6">
        <f>AVERAGE($B$6:$B$25)</f>
        <v>-0.04140204149111886</v>
      </c>
      <c r="D21" s="6">
        <f>$K$7*SIN(PI()*(A21-$K$5)/$K$6)</f>
        <v>0.5749196878745548</v>
      </c>
      <c r="E21" s="6">
        <f>(B21-C21)^2</f>
        <v>0.3703404801770949</v>
      </c>
      <c r="F21" s="6">
        <f>(B21-D21)^2</f>
        <v>6.030559499195118E-05</v>
      </c>
      <c r="G21" s="6">
        <f>(D21-C21)^2</f>
        <v>0.37985247408829464</v>
      </c>
      <c r="H21" s="6">
        <f>B21-D21</f>
        <v>-0.007765667710631918</v>
      </c>
    </row>
    <row r="22" spans="1:10" ht="12.75">
      <c r="A22" s="6">
        <f>Mediciones!A21</f>
        <v>1.9721052632</v>
      </c>
      <c r="B22" s="6">
        <f>Mediciones!D21</f>
        <v>0.6788840512230312</v>
      </c>
      <c r="C22" s="6">
        <f>AVERAGE($B$6:$B$25)</f>
        <v>-0.04140204149111886</v>
      </c>
      <c r="D22" s="6">
        <f>$K$7*SIN(PI()*(A22-$K$5)/$K$6)</f>
        <v>0.6732567520272532</v>
      </c>
      <c r="E22" s="6">
        <f>(B22-C22)^2</f>
        <v>0.5188120553574171</v>
      </c>
      <c r="F22" s="6">
        <f>(B22-D22)^2</f>
        <v>3.166649623880349E-05</v>
      </c>
      <c r="G22" s="6">
        <f>(D22-C22)^2</f>
        <v>0.5107371911531351</v>
      </c>
      <c r="H22" s="6">
        <f>B22-D22</f>
        <v>0.0056272991957779794</v>
      </c>
      <c r="J22" s="2" t="s">
        <v>58</v>
      </c>
    </row>
    <row r="23" spans="1:8" ht="12.75">
      <c r="A23" s="6">
        <f>Mediciones!A22</f>
        <v>2.0247368421</v>
      </c>
      <c r="B23" s="6">
        <f>Mediciones!D22</f>
        <v>0.7862502743796861</v>
      </c>
      <c r="C23" s="6">
        <f>AVERAGE($B$6:$B$25)</f>
        <v>-0.04140204149111886</v>
      </c>
      <c r="D23" s="6">
        <f>$K$7*SIN(PI()*(A23-$K$5)/$K$6)</f>
        <v>0.763163100911692</v>
      </c>
      <c r="E23" s="6">
        <f>(B23-C23)^2</f>
        <v>0.6850083559663066</v>
      </c>
      <c r="F23" s="6">
        <f>(B23-D23)^2</f>
        <v>0.0005330175787412484</v>
      </c>
      <c r="G23" s="6">
        <f>(D23-C23)^2</f>
        <v>0.6473250683696553</v>
      </c>
      <c r="H23" s="6">
        <f>B23-D23</f>
        <v>0.02308717346799405</v>
      </c>
    </row>
    <row r="24" spans="1:8" ht="12.75">
      <c r="A24" s="6">
        <f>Mediciones!A23</f>
        <v>2.0773684211</v>
      </c>
      <c r="B24" s="6">
        <f>Mediciones!D23</f>
        <v>0.8882949201156528</v>
      </c>
      <c r="C24" s="6">
        <f>AVERAGE($B$6:$B$25)</f>
        <v>-0.04140204149111886</v>
      </c>
      <c r="D24" s="6">
        <f>$K$7*SIN(PI()*(A24-$K$5)/$K$6)</f>
        <v>0.8435129016541186</v>
      </c>
      <c r="E24" s="6">
        <f>(B24-C24)^2</f>
        <v>0.864336440420863</v>
      </c>
      <c r="F24" s="6">
        <f>(B24-D24)^2</f>
        <v>0.002005429177489188</v>
      </c>
      <c r="G24" s="6">
        <f>(D24-C24)^2</f>
        <v>0.7830744566017388</v>
      </c>
      <c r="H24" s="6">
        <f>B24-D24</f>
        <v>0.04478201846153418</v>
      </c>
    </row>
    <row r="25" spans="1:8" ht="12.75">
      <c r="A25" s="6">
        <f>Mediciones!A24</f>
        <v>2.13</v>
      </c>
      <c r="B25" s="6">
        <f>Mediciones!D24</f>
        <v>0.984107690496338</v>
      </c>
      <c r="C25" s="6">
        <f>AVERAGE($B$6:$B$25)</f>
        <v>-0.04140204149111886</v>
      </c>
      <c r="D25" s="6">
        <f>$K$7*SIN(PI()*(A25-$K$5)/$K$6)</f>
        <v>0.9132999905886857</v>
      </c>
      <c r="E25" s="6">
        <f>(B25-C25)^2</f>
        <v>1.0516702104009856</v>
      </c>
      <c r="F25" s="6">
        <f>(B25-D25)^2</f>
        <v>0.005013730366212134</v>
      </c>
      <c r="G25" s="6">
        <f>(D25-C25)^2</f>
        <v>0.9114559700573082</v>
      </c>
      <c r="H25" s="6">
        <f>B25-D25</f>
        <v>0.07080769990765223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7" ht="12.75">
      <c r="A1" t="s">
        <v>75</v>
      </c>
      <c r="F1" s="2" t="s">
        <v>30</v>
      </c>
      <c r="G1" s="6">
        <f>E4-F4-G4</f>
        <v>-5.55855805828287E-10</v>
      </c>
    </row>
    <row r="2" ht="12.75">
      <c r="J2" t="s">
        <v>68</v>
      </c>
    </row>
    <row r="3" spans="1:13" ht="12.75">
      <c r="A3" s="1" t="s">
        <v>32</v>
      </c>
      <c r="B3" s="1" t="s">
        <v>33</v>
      </c>
      <c r="C3" s="1" t="s">
        <v>34</v>
      </c>
      <c r="D3" s="1" t="s">
        <v>35</v>
      </c>
      <c r="E3" s="1" t="s">
        <v>36</v>
      </c>
      <c r="F3" s="1" t="s">
        <v>37</v>
      </c>
      <c r="G3" s="1" t="s">
        <v>38</v>
      </c>
      <c r="H3" s="1" t="s">
        <v>39</v>
      </c>
      <c r="J3" t="s">
        <v>40</v>
      </c>
      <c r="K3" t="s">
        <v>41</v>
      </c>
      <c r="L3" t="s">
        <v>42</v>
      </c>
      <c r="M3" t="s">
        <v>43</v>
      </c>
    </row>
    <row r="4" spans="1:10" ht="12.75">
      <c r="A4" s="1"/>
      <c r="B4" s="1"/>
      <c r="E4" s="6">
        <f>SUM(E6:E25)</f>
        <v>7.548245256662002</v>
      </c>
      <c r="F4" s="6">
        <f>SUM(F6:F25)</f>
        <v>5.746096605698142E-20</v>
      </c>
      <c r="G4" s="6">
        <f>SUM(G6:G25)</f>
        <v>7.548245257217858</v>
      </c>
      <c r="J4" t="s">
        <v>44</v>
      </c>
    </row>
    <row r="5" spans="10:12" ht="12.75">
      <c r="J5" s="2" t="s">
        <v>61</v>
      </c>
      <c r="K5">
        <v>-1.75</v>
      </c>
      <c r="L5" t="s">
        <v>76</v>
      </c>
    </row>
    <row r="6" spans="1:12" ht="12.75">
      <c r="A6" s="6">
        <f>Mediciones!A5</f>
        <v>1.13</v>
      </c>
      <c r="B6" s="6">
        <f>Mediciones!D5</f>
        <v>-0.9405679989275808</v>
      </c>
      <c r="C6" s="6">
        <f>AVERAGE($B$6:$B$25)</f>
        <v>-0.04140204149111886</v>
      </c>
      <c r="D6" s="6">
        <f>$K$8+$K$7*SIN(PI()*(A6-$K$5)/$K$6)</f>
        <v>-0.9405679989275808</v>
      </c>
      <c r="E6" s="6">
        <f>(B6-C6)^2</f>
        <v>0.8084994190126293</v>
      </c>
      <c r="F6" s="6">
        <f>(B6-D6)^2</f>
        <v>0</v>
      </c>
      <c r="G6" s="6">
        <f>(D6-C6)^2</f>
        <v>0.8084994190126293</v>
      </c>
      <c r="H6" s="6">
        <f>B6-D6</f>
        <v>0</v>
      </c>
      <c r="J6" s="2" t="s">
        <v>62</v>
      </c>
      <c r="K6">
        <v>1.75</v>
      </c>
      <c r="L6" t="s">
        <v>77</v>
      </c>
    </row>
    <row r="7" spans="1:12" ht="12.75">
      <c r="A7" s="6">
        <f>Mediciones!A6</f>
        <v>1.1826315789</v>
      </c>
      <c r="B7" s="6">
        <f>Mediciones!D6</f>
        <v>-0.882990466150873</v>
      </c>
      <c r="C7" s="6">
        <f>AVERAGE($B$6:$B$25)</f>
        <v>-0.04140204149111886</v>
      </c>
      <c r="D7" s="6">
        <f>$K$8+$K$7*SIN(PI()*(A7-$K$5)/$K$6)</f>
        <v>-0.8829904662070827</v>
      </c>
      <c r="E7" s="6">
        <f>(B7-C7)^2</f>
        <v>0.7082710765212866</v>
      </c>
      <c r="F7" s="6">
        <f>(B7-D7)^2</f>
        <v>3.1595307741178067E-21</v>
      </c>
      <c r="G7" s="6">
        <f>(D7-C7)^2</f>
        <v>0.7082710766158975</v>
      </c>
      <c r="H7" s="6">
        <f>B7-D7</f>
        <v>5.6209703558351976E-11</v>
      </c>
      <c r="J7" s="2" t="s">
        <v>63</v>
      </c>
      <c r="K7">
        <v>1.26</v>
      </c>
      <c r="L7" t="s">
        <v>78</v>
      </c>
    </row>
    <row r="8" spans="1:12" ht="12.75">
      <c r="A8" s="6">
        <f>Mediciones!A7</f>
        <v>1.2352631579</v>
      </c>
      <c r="B8" s="6">
        <f>Mediciones!D7</f>
        <v>-0.8158439069078036</v>
      </c>
      <c r="C8" s="6">
        <f>AVERAGE($B$6:$B$25)</f>
        <v>-0.04140204149111886</v>
      </c>
      <c r="D8" s="6">
        <f>$K$8+$K$7*SIN(PI()*(A8-$K$5)/$K$6)</f>
        <v>-0.8158439069006298</v>
      </c>
      <c r="E8" s="6">
        <f>(B8-C8)^2</f>
        <v>0.5997602029100746</v>
      </c>
      <c r="F8" s="6">
        <f>(B8-D8)^2</f>
        <v>5.14636517256841E-23</v>
      </c>
      <c r="G8" s="6">
        <f>(D8-C8)^2</f>
        <v>0.5997602028989631</v>
      </c>
      <c r="H8" s="6">
        <f>B8-D8</f>
        <v>-7.1738170959179115E-12</v>
      </c>
      <c r="J8" s="2" t="s">
        <v>69</v>
      </c>
      <c r="K8">
        <v>0.1897</v>
      </c>
      <c r="L8" t="s">
        <v>79</v>
      </c>
    </row>
    <row r="9" spans="1:8" ht="12.75">
      <c r="A9" s="6">
        <f>Mediciones!A8</f>
        <v>1.2878947368</v>
      </c>
      <c r="B9" s="6">
        <f>Mediciones!D8</f>
        <v>-0.7397273077865782</v>
      </c>
      <c r="C9" s="6">
        <f>AVERAGE($B$6:$B$25)</f>
        <v>-0.04140204149111886</v>
      </c>
      <c r="D9" s="6">
        <f>$K$8+$K$7*SIN(PI()*(A9-$K$5)/$K$6)</f>
        <v>-0.7397273078508824</v>
      </c>
      <c r="E9" s="6">
        <f>(B9-C9)^2</f>
        <v>0.4876581775466243</v>
      </c>
      <c r="F9" s="6">
        <f>(B9-D9)^2</f>
        <v>4.135019538551291E-21</v>
      </c>
      <c r="G9" s="6">
        <f>(D9-C9)^2</f>
        <v>0.4876581776364347</v>
      </c>
      <c r="H9" s="6">
        <f>B9-D9</f>
        <v>6.430411758628907E-11</v>
      </c>
    </row>
    <row r="10" spans="1:10" ht="12.75">
      <c r="A10" s="6">
        <f>Mediciones!A9</f>
        <v>1.3405263158</v>
      </c>
      <c r="B10" s="6">
        <f>Mediciones!D9</f>
        <v>-0.6553196733784606</v>
      </c>
      <c r="C10" s="6">
        <f>AVERAGE($B$6:$B$25)</f>
        <v>-0.04140204149111886</v>
      </c>
      <c r="D10" s="6">
        <f>$K$8+$K$7*SIN(PI()*(A10-$K$5)/$K$6)</f>
        <v>-0.6553196733607989</v>
      </c>
      <c r="E10" s="6">
        <f>(B10-C10)^2</f>
        <v>0.3768948587421618</v>
      </c>
      <c r="F10" s="6">
        <f>(B10-D10)^2</f>
        <v>3.119377995951184E-22</v>
      </c>
      <c r="G10" s="6">
        <f>(D10-C10)^2</f>
        <v>0.376894858720476</v>
      </c>
      <c r="H10" s="6">
        <f>B10-D10</f>
        <v>-1.7661760942644378E-11</v>
      </c>
      <c r="J10" t="s">
        <v>47</v>
      </c>
    </row>
    <row r="11" spans="1:10" ht="12.75">
      <c r="A11" s="6">
        <f>Mediciones!A10</f>
        <v>1.3931578947</v>
      </c>
      <c r="B11" s="6">
        <f>Mediciones!D10</f>
        <v>-0.5633739691596086</v>
      </c>
      <c r="C11" s="6">
        <f>AVERAGE($B$6:$B$25)</f>
        <v>-0.04140204149111886</v>
      </c>
      <c r="D11" s="6">
        <f>$K$8+$K$7*SIN(PI()*(A11-$K$5)/$K$6)</f>
        <v>-0.5633739692264197</v>
      </c>
      <c r="E11" s="6">
        <f>(B11-C11)^2</f>
        <v>0.2724546932739591</v>
      </c>
      <c r="F11" s="6">
        <f>(B11-D11)^2</f>
        <v>4.4637247131598185E-21</v>
      </c>
      <c r="G11" s="6">
        <f>(D11-C11)^2</f>
        <v>0.27245469334370614</v>
      </c>
      <c r="H11" s="6">
        <f>B11-D11</f>
        <v>6.681111219819513E-11</v>
      </c>
      <c r="J11" t="s">
        <v>48</v>
      </c>
    </row>
    <row r="12" spans="1:12" ht="12.75">
      <c r="A12" s="6">
        <f>Mediciones!A11</f>
        <v>1.4457894737</v>
      </c>
      <c r="B12" s="6">
        <f>Mediciones!D11</f>
        <v>-0.4647104045985492</v>
      </c>
      <c r="C12" s="6">
        <f>AVERAGE($B$6:$B$25)</f>
        <v>-0.04140204149111886</v>
      </c>
      <c r="D12" s="6">
        <f>$K$8+$K$7*SIN(PI()*(A12-$K$5)/$K$6)</f>
        <v>-0.4647104045680289</v>
      </c>
      <c r="E12" s="6">
        <f>(B12-C12)^2</f>
        <v>0.17918997027669206</v>
      </c>
      <c r="F12" s="6">
        <f>(B12-D12)^2</f>
        <v>9.31485842668246E-22</v>
      </c>
      <c r="G12" s="6">
        <f>(D12-C12)^2</f>
        <v>0.17918997025085312</v>
      </c>
      <c r="H12" s="6">
        <f>B12-D12</f>
        <v>-3.052025299155048E-11</v>
      </c>
      <c r="J12" s="2" t="s">
        <v>49</v>
      </c>
      <c r="K12">
        <v>20</v>
      </c>
      <c r="L12" t="s">
        <v>50</v>
      </c>
    </row>
    <row r="13" spans="1:12" ht="12.75">
      <c r="A13" s="6">
        <f>Mediciones!A12</f>
        <v>1.4984210526</v>
      </c>
      <c r="B13" s="6">
        <f>Mediciones!D12</f>
        <v>-0.36020911640791875</v>
      </c>
      <c r="C13" s="6">
        <f>AVERAGE($B$6:$B$25)</f>
        <v>-0.04140204149111886</v>
      </c>
      <c r="D13" s="6">
        <f>$K$8+$K$7*SIN(PI()*(A13-$K$5)/$K$6)</f>
        <v>-0.360209116472185</v>
      </c>
      <c r="E13" s="6">
        <f>(B13-C13)^2</f>
        <v>0.10163795101700605</v>
      </c>
      <c r="F13" s="6">
        <f>(B13-D13)^2</f>
        <v>4.130152043432159E-21</v>
      </c>
      <c r="G13" s="6">
        <f>(D13-C13)^2</f>
        <v>0.10163795105798312</v>
      </c>
      <c r="H13" s="6">
        <f>B13-D13</f>
        <v>6.426625898114935E-11</v>
      </c>
      <c r="J13" s="2" t="s">
        <v>51</v>
      </c>
      <c r="K13">
        <v>4</v>
      </c>
      <c r="L13" t="s">
        <v>52</v>
      </c>
    </row>
    <row r="14" spans="1:8" ht="12.75">
      <c r="A14" s="6">
        <f>Mediciones!A13</f>
        <v>1.5510526316000002</v>
      </c>
      <c r="B14" s="6">
        <f>Mediciones!D13</f>
        <v>-0.25080231721010715</v>
      </c>
      <c r="C14" s="6">
        <f>AVERAGE($B$6:$B$25)</f>
        <v>-0.04140204149111886</v>
      </c>
      <c r="D14" s="6">
        <f>$K$8+$K$7*SIN(PI()*(A14-$K$5)/$K$6)</f>
        <v>-0.25080231716548984</v>
      </c>
      <c r="E14" s="6">
        <f>(B14-C14)^2</f>
        <v>0.043848475471188315</v>
      </c>
      <c r="F14" s="6">
        <f>(B14-D14)^2</f>
        <v>1.9907043379589674E-21</v>
      </c>
      <c r="G14" s="6">
        <f>(D14-C14)^2</f>
        <v>0.04384847545250256</v>
      </c>
      <c r="H14" s="6">
        <f>B14-D14</f>
        <v>-4.4617309846728403E-11</v>
      </c>
    </row>
    <row r="15" spans="1:11" ht="12.75">
      <c r="A15" s="6">
        <f>Mediciones!A14</f>
        <v>1.6036842105</v>
      </c>
      <c r="B15" s="6">
        <f>Mediciones!D14</f>
        <v>-0.13746597965534066</v>
      </c>
      <c r="C15" s="6">
        <f>AVERAGE($B$6:$B$25)</f>
        <v>-0.04140204149111886</v>
      </c>
      <c r="D15" s="6">
        <f>$K$8+$K$7*SIN(PI()*(A15-$K$5)/$K$6)</f>
        <v>-0.13746597971282318</v>
      </c>
      <c r="E15" s="6">
        <f>(B15-C15)^2</f>
        <v>0.009228280215619427</v>
      </c>
      <c r="F15" s="6">
        <f>(B15-D15)^2</f>
        <v>3.3042399612616296E-21</v>
      </c>
      <c r="G15" s="6">
        <f>(D15-C15)^2</f>
        <v>0.009228280226663423</v>
      </c>
      <c r="H15" s="6">
        <f>B15-D15</f>
        <v>5.7482518744933486E-11</v>
      </c>
      <c r="J15" s="2" t="s">
        <v>53</v>
      </c>
      <c r="K15" s="7">
        <f>1-F4/E4</f>
        <v>1</v>
      </c>
    </row>
    <row r="16" spans="1:14" ht="12.75">
      <c r="A16" s="6">
        <f>Mediciones!A15</f>
        <v>1.6563157895</v>
      </c>
      <c r="B16" s="6">
        <f>Mediciones!D15</f>
        <v>-0.021211130174718512</v>
      </c>
      <c r="C16" s="6">
        <f>AVERAGE($B$6:$B$25)</f>
        <v>-0.04140204149111886</v>
      </c>
      <c r="D16" s="6">
        <f>$K$8+$K$7*SIN(PI()*(A16-$K$5)/$K$6)</f>
        <v>-0.021211130116032095</v>
      </c>
      <c r="E16" s="6">
        <f>(B16-C16)^2</f>
        <v>0.0004076728997867437</v>
      </c>
      <c r="F16" s="6">
        <f>(B16-D16)^2</f>
        <v>3.444095521196797E-21</v>
      </c>
      <c r="G16" s="6">
        <f>(D16-C16)^2</f>
        <v>0.0004076729021566082</v>
      </c>
      <c r="H16" s="6">
        <f>B16-D16</f>
        <v>-5.868641683726139E-11</v>
      </c>
      <c r="J16" s="2" t="s">
        <v>54</v>
      </c>
      <c r="K16" s="7">
        <f>(G4/(K13-1))/(F4/(K12-K13))</f>
        <v>7.006027012941952E+20</v>
      </c>
      <c r="L16" s="2" t="s">
        <v>55</v>
      </c>
      <c r="M16" s="9">
        <f>_xlfnodf.FDIST(K16,K13-1,K12-K13)</f>
        <v>3.764981974598374E-161</v>
      </c>
      <c r="N16" t="str">
        <f>IF(M16&lt;0.05," &lt; 0.05 se rechaza H0, se acepta el modelo"," &gt; 0.05 se acepta H0, no hay correlación")</f>
        <v> &lt; 0.05 se rechaza H0, se acepta el modelo</v>
      </c>
    </row>
    <row r="17" spans="1:14" ht="12.75">
      <c r="A17" s="6">
        <f>Mediciones!A16</f>
        <v>1.7089473684</v>
      </c>
      <c r="B17" s="6">
        <f>Mediciones!D16</f>
        <v>0.09692516996700205</v>
      </c>
      <c r="C17" s="6">
        <f>AVERAGE($B$6:$B$25)</f>
        <v>-0.04140204149111886</v>
      </c>
      <c r="D17" s="6">
        <f>$K$8+$K$7*SIN(PI()*(A17-$K$5)/$K$6)</f>
        <v>0.09692516991951339</v>
      </c>
      <c r="E17" s="6">
        <f>(B17-C17)^2</f>
        <v>0.019134417429779695</v>
      </c>
      <c r="F17" s="6">
        <f>(B17-D17)^2</f>
        <v>2.2551733773298196E-21</v>
      </c>
      <c r="G17" s="6">
        <f>(D17-C17)^2</f>
        <v>0.01913441741664175</v>
      </c>
      <c r="H17" s="6">
        <f>B17-D17</f>
        <v>4.748866577752864E-11</v>
      </c>
      <c r="J17" s="2" t="s">
        <v>64</v>
      </c>
      <c r="K17" s="7" t="e">
        <f>ABS(K5/L5)</f>
        <v>#VALUE!</v>
      </c>
      <c r="L17" s="2" t="s">
        <v>55</v>
      </c>
      <c r="M17" s="9" t="e">
        <f>TDIST(K17,K$12-K$13,2)</f>
        <v>#VALUE!</v>
      </c>
      <c r="N17" s="6" t="e">
        <f>IF(M17&lt;0.05," &lt; 0.05 se rechaza H0, el parámetro es significativo"," &gt; 0.05 se acepta H0, el parámetro no es significativo")</f>
        <v>#VALUE!</v>
      </c>
    </row>
    <row r="18" spans="1:14" ht="12.75">
      <c r="A18" s="6">
        <f>Mediciones!A17</f>
        <v>1.7615789473999999</v>
      </c>
      <c r="B18" s="6">
        <f>Mediciones!D17</f>
        <v>0.21588907586454106</v>
      </c>
      <c r="C18" s="6">
        <f>AVERAGE($B$6:$B$25)</f>
        <v>-0.04140204149111886</v>
      </c>
      <c r="D18" s="6">
        <f>$K$8+$K$7*SIN(PI()*(A18-$K$5)/$K$6)</f>
        <v>0.21588907593595696</v>
      </c>
      <c r="E18" s="6">
        <f>(B18-C18)^2</f>
        <v>0.06619871907012395</v>
      </c>
      <c r="F18" s="6">
        <f>(B18-D18)^2</f>
        <v>5.100230911457693E-21</v>
      </c>
      <c r="G18" s="6">
        <f>(D18-C18)^2</f>
        <v>0.06619871910687332</v>
      </c>
      <c r="H18" s="6">
        <f>B18-D18</f>
        <v>-7.141590097070605E-11</v>
      </c>
      <c r="J18" s="2" t="s">
        <v>65</v>
      </c>
      <c r="K18" s="7" t="e">
        <f>ABS(K6/L6)</f>
        <v>#VALUE!</v>
      </c>
      <c r="L18" s="2" t="s">
        <v>55</v>
      </c>
      <c r="M18" s="9" t="e">
        <f>TDIST(K18,K$12-K$13,2)</f>
        <v>#VALUE!</v>
      </c>
      <c r="N18" s="6" t="e">
        <f>IF(M18&lt;0.05," &lt; 0.05 se rechaza H0, el parámetro es significativo"," &gt; 0.05 se acepta H0, el parámetro no es significativo")</f>
        <v>#VALUE!</v>
      </c>
    </row>
    <row r="19" spans="1:14" ht="12.75">
      <c r="A19" s="6">
        <f>Mediciones!A18</f>
        <v>1.8142105263000001</v>
      </c>
      <c r="B19" s="6">
        <f>Mediciones!D18</f>
        <v>0.33461935988513936</v>
      </c>
      <c r="C19" s="6">
        <f>AVERAGE($B$6:$B$25)</f>
        <v>-0.04140204149111886</v>
      </c>
      <c r="D19" s="6">
        <f>$K$8+$K$7*SIN(PI()*(A19-$K$5)/$K$6)</f>
        <v>0.3346193598496646</v>
      </c>
      <c r="E19" s="6">
        <f>(B19-C19)^2</f>
        <v>0.1413920942929651</v>
      </c>
      <c r="F19" s="6">
        <f>(B19-D19)^2</f>
        <v>1.2584567709057868E-21</v>
      </c>
      <c r="G19" s="6">
        <f>(D19-C19)^2</f>
        <v>0.14139209426628657</v>
      </c>
      <c r="H19" s="6">
        <f>B19-D19</f>
        <v>3.54747342612427E-11</v>
      </c>
      <c r="J19" s="2" t="s">
        <v>66</v>
      </c>
      <c r="K19" s="7" t="e">
        <f>ABS(K7/L7)</f>
        <v>#VALUE!</v>
      </c>
      <c r="L19" s="2" t="s">
        <v>55</v>
      </c>
      <c r="M19" s="9" t="e">
        <f>TDIST(K19,K$12-K$13,2)</f>
        <v>#VALUE!</v>
      </c>
      <c r="N19" s="6" t="e">
        <f>IF(M19&lt;0.05," &lt; 0.05 se rechaza H0, el parámetro es significativo"," &gt; 0.05 se acepta H0, el parámetro no es significativo")</f>
        <v>#VALUE!</v>
      </c>
    </row>
    <row r="20" spans="1:14" ht="12.75">
      <c r="A20" s="6">
        <f>Mediciones!A19</f>
        <v>1.8668421053</v>
      </c>
      <c r="B20" s="6">
        <f>Mediciones!D19</f>
        <v>0.4520568784398489</v>
      </c>
      <c r="C20" s="6">
        <f>AVERAGE($B$6:$B$25)</f>
        <v>-0.04140204149111886</v>
      </c>
      <c r="D20" s="6">
        <f>$K$8+$K$7*SIN(PI()*(A20-$K$5)/$K$6)</f>
        <v>0.4520568785213587</v>
      </c>
      <c r="E20" s="6">
        <f>(B20-C20)^2</f>
        <v>0.24350170565943724</v>
      </c>
      <c r="F20" s="6">
        <f>(B20-D20)^2</f>
        <v>6.6438473184166865E-21</v>
      </c>
      <c r="G20" s="6">
        <f>(D20-C20)^2</f>
        <v>0.2435017057398807</v>
      </c>
      <c r="H20" s="6">
        <f>B20-D20</f>
        <v>-8.150979891041743E-11</v>
      </c>
      <c r="J20" s="2" t="s">
        <v>70</v>
      </c>
      <c r="K20" s="7" t="e">
        <f>ABS(K8/L8)</f>
        <v>#VALUE!</v>
      </c>
      <c r="L20" s="2" t="s">
        <v>55</v>
      </c>
      <c r="M20" s="9" t="e">
        <f>TDIST(K20,K$12-K$13,2)</f>
        <v>#VALUE!</v>
      </c>
      <c r="N20" s="6" t="e">
        <f>IF(M20&lt;0.05," &lt; 0.05 se rechaza H0, el parámetro es significativo"," &gt; 0.05 se acepta H0, el parámetro no es significativo")</f>
        <v>#VALUE!</v>
      </c>
    </row>
    <row r="21" spans="1:8" ht="12.75">
      <c r="A21" s="6">
        <f>Mediciones!A20</f>
        <v>1.9194736842000002</v>
      </c>
      <c r="B21" s="6">
        <f>Mediciones!D20</f>
        <v>0.5671540201639229</v>
      </c>
      <c r="C21" s="6">
        <f>AVERAGE($B$6:$B$25)</f>
        <v>-0.04140204149111886</v>
      </c>
      <c r="D21" s="6">
        <f>$K$8+$K$7*SIN(PI()*(A21-$K$5)/$K$6)</f>
        <v>0.5671540201412094</v>
      </c>
      <c r="E21" s="6">
        <f>(B21-C21)^2</f>
        <v>0.3703404801770949</v>
      </c>
      <c r="F21" s="6">
        <f>(B21-D21)^2</f>
        <v>5.159029800071729E-22</v>
      </c>
      <c r="G21" s="6">
        <f>(D21-C21)^2</f>
        <v>0.3703404801494501</v>
      </c>
      <c r="H21" s="6">
        <f>B21-D21</f>
        <v>2.2713497749293765E-11</v>
      </c>
    </row>
    <row r="22" spans="1:10" ht="12.75">
      <c r="A22" s="6">
        <f>Mediciones!A21</f>
        <v>1.9721052632</v>
      </c>
      <c r="B22" s="6">
        <f>Mediciones!D21</f>
        <v>0.6788840512230312</v>
      </c>
      <c r="C22" s="6">
        <f>AVERAGE($B$6:$B$25)</f>
        <v>-0.04140204149111886</v>
      </c>
      <c r="D22" s="6">
        <f>$K$8+$K$7*SIN(PI()*(A22-$K$5)/$K$6)</f>
        <v>0.6788840513108017</v>
      </c>
      <c r="E22" s="6">
        <f>(B22-C22)^2</f>
        <v>0.5188120553574171</v>
      </c>
      <c r="F22" s="6">
        <f>(B22-D22)^2</f>
        <v>7.703653221798104E-21</v>
      </c>
      <c r="G22" s="6">
        <f>(D22-C22)^2</f>
        <v>0.5188120554838568</v>
      </c>
      <c r="H22" s="6">
        <f>B22-D22</f>
        <v>-8.777045756858115E-11</v>
      </c>
      <c r="J22" s="2" t="s">
        <v>58</v>
      </c>
    </row>
    <row r="23" spans="1:8" ht="12.75">
      <c r="A23" s="6">
        <f>Mediciones!A22</f>
        <v>2.0247368421</v>
      </c>
      <c r="B23" s="6">
        <f>Mediciones!D22</f>
        <v>0.7862502743796861</v>
      </c>
      <c r="C23" s="6">
        <f>AVERAGE($B$6:$B$25)</f>
        <v>-0.04140204149111886</v>
      </c>
      <c r="D23" s="6">
        <f>$K$8+$K$7*SIN(PI()*(A23-$K$5)/$K$6)</f>
        <v>0.7862502743692009</v>
      </c>
      <c r="E23" s="6">
        <f>(B23-C23)^2</f>
        <v>0.6850083559663066</v>
      </c>
      <c r="F23" s="6">
        <f>(B23-D23)^2</f>
        <v>1.0993875405210927E-22</v>
      </c>
      <c r="G23" s="6">
        <f>(D23-C23)^2</f>
        <v>0.6850083559489505</v>
      </c>
      <c r="H23" s="6">
        <f>B23-D23</f>
        <v>1.0485168289164903E-11</v>
      </c>
    </row>
    <row r="24" spans="1:8" ht="12.75">
      <c r="A24" s="6">
        <f>Mediciones!A23</f>
        <v>2.0773684211</v>
      </c>
      <c r="B24" s="6">
        <f>Mediciones!D23</f>
        <v>0.8882949201156528</v>
      </c>
      <c r="C24" s="6">
        <f>AVERAGE($B$6:$B$25)</f>
        <v>-0.04140204149111886</v>
      </c>
      <c r="D24" s="6">
        <f>$K$8+$K$7*SIN(PI()*(A24-$K$5)/$K$6)</f>
        <v>0.8882949202048235</v>
      </c>
      <c r="E24" s="6">
        <f>(B24-C24)^2</f>
        <v>0.864336440420863</v>
      </c>
      <c r="F24" s="6">
        <f>(B24-D24)^2</f>
        <v>7.951408539346532E-21</v>
      </c>
      <c r="G24" s="6">
        <f>(D24-C24)^2</f>
        <v>0.8643364405866664</v>
      </c>
      <c r="H24" s="6">
        <f>B24-D24</f>
        <v>-8.91706708472384E-11</v>
      </c>
    </row>
    <row r="25" spans="1:8" ht="12.75">
      <c r="A25" s="6">
        <f>Mediciones!A24</f>
        <v>2.13</v>
      </c>
      <c r="B25" s="6">
        <f>Mediciones!D24</f>
        <v>0.984107690496338</v>
      </c>
      <c r="C25" s="6">
        <f>AVERAGE($B$6:$B$25)</f>
        <v>-0.04140204149111886</v>
      </c>
      <c r="D25" s="6">
        <f>$K$8+$K$7*SIN(PI()*(A25-$K$5)/$K$6)</f>
        <v>0.9841076904963388</v>
      </c>
      <c r="E25" s="6">
        <f>(B25-C25)^2</f>
        <v>1.0516702104009856</v>
      </c>
      <c r="F25" s="6">
        <f>(B25-D25)^2</f>
        <v>0</v>
      </c>
      <c r="G25" s="6">
        <f>(D25-C25)^2</f>
        <v>1.0516702104009874</v>
      </c>
      <c r="H25" s="6">
        <f>B25-D25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</v>
      </c>
    </row>
    <row r="4" spans="4:5" ht="12.75">
      <c r="D4" s="1" t="s">
        <v>2</v>
      </c>
      <c r="E4" s="1" t="s">
        <v>3</v>
      </c>
    </row>
    <row r="5" spans="2:7" ht="12.75">
      <c r="B5" s="2" t="s">
        <v>4</v>
      </c>
      <c r="C5" s="3">
        <v>9</v>
      </c>
      <c r="D5" s="1" t="s">
        <v>5</v>
      </c>
      <c r="E5" s="1" t="s">
        <v>6</v>
      </c>
      <c r="G5" s="1" t="s">
        <v>7</v>
      </c>
    </row>
    <row r="6" spans="3:10" ht="12.75">
      <c r="C6" s="1" t="s">
        <v>19</v>
      </c>
      <c r="D6" s="4">
        <v>4</v>
      </c>
      <c r="E6" s="5">
        <f>(18/37)*$C$5</f>
        <v>4.378378378378379</v>
      </c>
      <c r="G6" s="5">
        <f>(D6-E6)^2/E6</f>
        <v>0.03269936603269946</v>
      </c>
      <c r="J6" s="6"/>
    </row>
    <row r="7" spans="3:7" ht="12.75">
      <c r="C7" s="1" t="s">
        <v>20</v>
      </c>
      <c r="D7" s="6">
        <f>C5-D6</f>
        <v>5</v>
      </c>
      <c r="E7" s="5">
        <f>(19/37)*$C$5</f>
        <v>4.621621621621621</v>
      </c>
      <c r="G7" s="5">
        <f>(D7-E7)^2/E7</f>
        <v>0.030978346767820554</v>
      </c>
    </row>
    <row r="8" ht="12.75">
      <c r="G8" s="5"/>
    </row>
    <row r="9" spans="2:5" ht="12.75">
      <c r="B9" s="2" t="s">
        <v>10</v>
      </c>
      <c r="C9" s="4">
        <v>1</v>
      </c>
      <c r="E9" t="s">
        <v>11</v>
      </c>
    </row>
    <row r="10" spans="2:5" ht="12.75">
      <c r="B10" s="2" t="s">
        <v>12</v>
      </c>
      <c r="C10" s="5">
        <f>SUM(G6:G7)</f>
        <v>0.06367771280052001</v>
      </c>
      <c r="E10" t="s">
        <v>13</v>
      </c>
    </row>
    <row r="11" spans="2:8" ht="12.75">
      <c r="B11" s="2" t="s">
        <v>14</v>
      </c>
      <c r="C11" s="6">
        <f>CHIDIST(C10,C9)</f>
        <v>0.8007748466221208</v>
      </c>
      <c r="G11" s="2" t="s">
        <v>15</v>
      </c>
      <c r="H11" s="6">
        <f>C10</f>
        <v>0.06367771280052001</v>
      </c>
    </row>
    <row r="13" ht="12.75">
      <c r="B13" t="s">
        <v>16</v>
      </c>
    </row>
    <row r="14" spans="2:12" ht="12.75">
      <c r="B14" s="2" t="s">
        <v>17</v>
      </c>
      <c r="C14" s="7">
        <v>0.05</v>
      </c>
      <c r="E14" s="8">
        <f>IF($C$11&gt;C14,"p &gt; p0: se acepta H0, la distribución es uniforme","p &lt; p0: se rechaza H0, los datos no son compatibles con una distribución uniforme")</f>
        <v>0</v>
      </c>
      <c r="F14" s="8"/>
      <c r="G14" s="8"/>
      <c r="H14" s="8"/>
      <c r="I14" s="8"/>
      <c r="J14" s="8"/>
      <c r="K14" s="8"/>
      <c r="L14" s="8"/>
    </row>
    <row r="25" ht="12.75">
      <c r="C25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21</v>
      </c>
    </row>
    <row r="2" ht="12.75">
      <c r="A2" t="s">
        <v>1</v>
      </c>
    </row>
    <row r="4" spans="4:5" ht="12.75">
      <c r="D4" s="1" t="s">
        <v>2</v>
      </c>
      <c r="E4" s="1" t="s">
        <v>3</v>
      </c>
    </row>
    <row r="5" spans="2:7" ht="12.75">
      <c r="B5" s="2" t="s">
        <v>4</v>
      </c>
      <c r="C5" s="3">
        <v>60</v>
      </c>
      <c r="D5" s="1" t="s">
        <v>5</v>
      </c>
      <c r="E5" s="1" t="s">
        <v>6</v>
      </c>
      <c r="G5" s="1" t="s">
        <v>7</v>
      </c>
    </row>
    <row r="6" spans="3:10" ht="12.75">
      <c r="C6" s="1">
        <v>1</v>
      </c>
      <c r="D6" s="4">
        <v>9</v>
      </c>
      <c r="E6" s="5">
        <f>(1/6)*$C$5</f>
        <v>10</v>
      </c>
      <c r="G6" s="5">
        <f>(D6-E6)^2/E6</f>
        <v>0.1</v>
      </c>
      <c r="J6" s="6"/>
    </row>
    <row r="7" spans="3:7" ht="12.75">
      <c r="C7" s="1">
        <v>2</v>
      </c>
      <c r="D7" s="4">
        <v>9</v>
      </c>
      <c r="E7" s="5">
        <f>(1/6)*$C$5</f>
        <v>10</v>
      </c>
      <c r="G7" s="5">
        <f>(D7-E7)^2/E7</f>
        <v>0.1</v>
      </c>
    </row>
    <row r="8" spans="3:7" ht="12.75">
      <c r="C8" s="1">
        <v>3</v>
      </c>
      <c r="D8" s="4">
        <v>9</v>
      </c>
      <c r="E8" s="5">
        <f>(1/6)*$C$5</f>
        <v>10</v>
      </c>
      <c r="G8" s="5">
        <f>(D8-E8)^2/E8</f>
        <v>0.1</v>
      </c>
    </row>
    <row r="9" spans="3:7" ht="12.75">
      <c r="C9" s="1">
        <v>4</v>
      </c>
      <c r="D9" s="4">
        <v>9</v>
      </c>
      <c r="E9" s="5">
        <f>(1/6)*$C$5</f>
        <v>10</v>
      </c>
      <c r="G9" s="5">
        <f>(D9-E9)^2/E9</f>
        <v>0.1</v>
      </c>
    </row>
    <row r="10" spans="3:7" ht="12.75">
      <c r="C10" s="1">
        <v>5</v>
      </c>
      <c r="D10" s="4">
        <v>9</v>
      </c>
      <c r="E10" s="5">
        <f>(1/6)*$C$5</f>
        <v>10</v>
      </c>
      <c r="G10" s="5">
        <f>(D10-E10)^2/E10</f>
        <v>0.1</v>
      </c>
    </row>
    <row r="11" spans="3:7" ht="12.75">
      <c r="C11" s="1">
        <v>6</v>
      </c>
      <c r="D11" s="6">
        <f>C5-SUM(D6:D10)</f>
        <v>15</v>
      </c>
      <c r="E11" s="5">
        <f>(1/6)*$C$5</f>
        <v>10</v>
      </c>
      <c r="G11" s="5">
        <f>(D11-E11)^2/E11</f>
        <v>2.5</v>
      </c>
    </row>
    <row r="12" ht="12.75">
      <c r="G12" s="5"/>
    </row>
    <row r="13" spans="2:5" ht="12.75">
      <c r="B13" s="2" t="s">
        <v>10</v>
      </c>
      <c r="C13" s="4">
        <v>5</v>
      </c>
      <c r="E13" t="s">
        <v>11</v>
      </c>
    </row>
    <row r="14" spans="2:5" ht="12.75">
      <c r="B14" s="2" t="s">
        <v>12</v>
      </c>
      <c r="C14" s="5">
        <f>SUM(G6:G11)</f>
        <v>3</v>
      </c>
      <c r="E14" t="s">
        <v>13</v>
      </c>
    </row>
    <row r="15" spans="2:8" ht="12.75">
      <c r="B15" s="2" t="s">
        <v>14</v>
      </c>
      <c r="C15" s="6">
        <f>CHIDIST(C14,C13)</f>
        <v>0.6999858358786273</v>
      </c>
      <c r="G15" s="2" t="s">
        <v>15</v>
      </c>
      <c r="H15" s="5">
        <f>C14</f>
        <v>3</v>
      </c>
    </row>
    <row r="17" ht="12.75">
      <c r="B17" t="s">
        <v>16</v>
      </c>
    </row>
    <row r="18" spans="2:12" ht="12.75">
      <c r="B18" s="2" t="s">
        <v>17</v>
      </c>
      <c r="C18" s="7">
        <v>0.05</v>
      </c>
      <c r="E18" s="8">
        <f>IF($C$15&gt;C18,"p &gt; p0: se acepta H0, la distribución es uniforme","p &lt; p0: se rechaza H0, los datos no son compatibles con una distribución uniforme")</f>
        <v>0</v>
      </c>
      <c r="F18" s="8"/>
      <c r="G18" s="8"/>
      <c r="H18" s="8"/>
      <c r="I18" s="8"/>
      <c r="J18" s="8"/>
      <c r="K18" s="8"/>
      <c r="L18" s="8"/>
    </row>
    <row r="29" ht="12.75">
      <c r="C29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12.57421875" defaultRowHeight="12.75"/>
  <cols>
    <col min="1" max="1" width="16.57421875" style="0" customWidth="1"/>
    <col min="2" max="4" width="13.57421875" style="0" customWidth="1"/>
    <col min="5" max="16384" width="11.57421875" style="0" customWidth="1"/>
  </cols>
  <sheetData>
    <row r="1" ht="12.75">
      <c r="A1" t="s">
        <v>22</v>
      </c>
    </row>
    <row r="3" spans="1:4" ht="12.75">
      <c r="A3" s="1" t="s">
        <v>23</v>
      </c>
      <c r="B3" s="1" t="s">
        <v>24</v>
      </c>
      <c r="C3" s="1" t="s">
        <v>25</v>
      </c>
      <c r="D3" s="1" t="s">
        <v>26</v>
      </c>
    </row>
    <row r="4" spans="1:4" ht="12.75">
      <c r="A4" s="1" t="s">
        <v>27</v>
      </c>
      <c r="B4" s="1" t="s">
        <v>28</v>
      </c>
      <c r="C4" s="1" t="s">
        <v>28</v>
      </c>
      <c r="D4" s="1" t="s">
        <v>28</v>
      </c>
    </row>
    <row r="5" spans="1:4" ht="12.75">
      <c r="A5">
        <v>1.13</v>
      </c>
      <c r="B5">
        <v>-1.1479964989275808</v>
      </c>
      <c r="C5">
        <v>-1.3681019989275809</v>
      </c>
      <c r="D5">
        <v>-0.9405679989275808</v>
      </c>
    </row>
    <row r="6" spans="1:4" ht="12.75">
      <c r="A6">
        <v>1.1826315789</v>
      </c>
      <c r="B6">
        <v>-1.030543466150873</v>
      </c>
      <c r="C6">
        <v>-0.871648466150873</v>
      </c>
      <c r="D6">
        <v>-0.882990466150873</v>
      </c>
    </row>
    <row r="7" spans="1:4" ht="12.75">
      <c r="A7">
        <v>1.2352631579</v>
      </c>
      <c r="B7">
        <v>-0.8807754069078035</v>
      </c>
      <c r="C7">
        <v>-0.7131789069078036</v>
      </c>
      <c r="D7">
        <v>-0.8158439069078036</v>
      </c>
    </row>
    <row r="8" spans="1:4" ht="12.75">
      <c r="A8">
        <v>1.2878947368</v>
      </c>
      <c r="B8">
        <v>-0.7797943077865782</v>
      </c>
      <c r="C8">
        <v>-1.0943343077865781</v>
      </c>
      <c r="D8">
        <v>-0.7397273077865782</v>
      </c>
    </row>
    <row r="9" spans="1:4" ht="12.75">
      <c r="A9">
        <v>1.3405263158</v>
      </c>
      <c r="B9">
        <v>-0.8062176733784606</v>
      </c>
      <c r="C9">
        <v>-0.7766916733784606</v>
      </c>
      <c r="D9">
        <v>-0.6553196733784606</v>
      </c>
    </row>
    <row r="10" spans="1:4" ht="12.75">
      <c r="A10">
        <v>1.3931578947</v>
      </c>
      <c r="B10">
        <v>-0.8313469691596086</v>
      </c>
      <c r="C10">
        <v>-0.6860599691596085</v>
      </c>
      <c r="D10">
        <v>-0.5633739691596086</v>
      </c>
    </row>
    <row r="11" spans="1:4" ht="12.75">
      <c r="A11">
        <v>1.4457894737</v>
      </c>
      <c r="B11">
        <v>-0.5459209045985491</v>
      </c>
      <c r="C11">
        <v>-0.7319364045985491</v>
      </c>
      <c r="D11">
        <v>-0.4647104045985492</v>
      </c>
    </row>
    <row r="12" spans="1:4" ht="12.75">
      <c r="A12">
        <v>1.4984210526</v>
      </c>
      <c r="B12">
        <v>-0.44855561640791874</v>
      </c>
      <c r="C12">
        <v>-0.37908911640791876</v>
      </c>
      <c r="D12">
        <v>-0.36020911640791875</v>
      </c>
    </row>
    <row r="13" spans="1:4" ht="12.75">
      <c r="A13">
        <v>1.5510526316000002</v>
      </c>
      <c r="B13">
        <v>-0.4524328172101072</v>
      </c>
      <c r="C13">
        <v>-0.5324823172101072</v>
      </c>
      <c r="D13">
        <v>-0.25080231721010715</v>
      </c>
    </row>
    <row r="14" spans="1:4" ht="12.75">
      <c r="A14">
        <v>1.6036842105</v>
      </c>
      <c r="B14">
        <v>-0.41725797965534067</v>
      </c>
      <c r="C14">
        <v>-0.4533099796553407</v>
      </c>
      <c r="D14">
        <v>-0.13746597965534066</v>
      </c>
    </row>
    <row r="15" spans="1:4" ht="12.75">
      <c r="A15">
        <v>1.6563157895</v>
      </c>
      <c r="B15">
        <v>-0.21782413017471852</v>
      </c>
      <c r="C15">
        <v>-0.09396513017471853</v>
      </c>
      <c r="D15">
        <v>-0.021211130174718512</v>
      </c>
    </row>
    <row r="16" spans="1:4" ht="12.75">
      <c r="A16">
        <v>1.7089473684</v>
      </c>
      <c r="B16">
        <v>-0.07036333003299794</v>
      </c>
      <c r="C16">
        <v>0.18513616996700205</v>
      </c>
      <c r="D16">
        <v>0.09692516996700205</v>
      </c>
    </row>
    <row r="17" spans="1:4" ht="12.75">
      <c r="A17">
        <v>1.7615789473999999</v>
      </c>
      <c r="B17">
        <v>0.08840607586454106</v>
      </c>
      <c r="C17">
        <v>0.28439007586454107</v>
      </c>
      <c r="D17">
        <v>0.21588907586454106</v>
      </c>
    </row>
    <row r="18" spans="1:4" ht="12.75">
      <c r="A18">
        <v>1.8142105263000001</v>
      </c>
      <c r="B18">
        <v>0.26244035988513936</v>
      </c>
      <c r="C18">
        <v>0.20930535988513937</v>
      </c>
      <c r="D18">
        <v>0.33461935988513936</v>
      </c>
    </row>
    <row r="19" spans="1:4" ht="12.75">
      <c r="A19">
        <v>1.8668421053</v>
      </c>
      <c r="B19">
        <v>0.3559053784398488</v>
      </c>
      <c r="C19">
        <v>0.43317687843984887</v>
      </c>
      <c r="D19">
        <v>0.4520568784398489</v>
      </c>
    </row>
    <row r="20" spans="1:4" ht="12.75">
      <c r="A20">
        <v>1.9194736842000002</v>
      </c>
      <c r="B20">
        <v>0.49910052016392287</v>
      </c>
      <c r="C20">
        <v>0.15078902016392284</v>
      </c>
      <c r="D20">
        <v>0.5671540201639229</v>
      </c>
    </row>
    <row r="21" spans="1:4" ht="12.75">
      <c r="A21">
        <v>1.9721052632</v>
      </c>
      <c r="B21">
        <v>0.5217420512230312</v>
      </c>
      <c r="C21">
        <v>0.7000810512230312</v>
      </c>
      <c r="D21">
        <v>0.6788840512230312</v>
      </c>
    </row>
    <row r="22" spans="1:4" ht="12.75">
      <c r="A22">
        <v>2.0247368421</v>
      </c>
      <c r="B22">
        <v>0.4992107743796861</v>
      </c>
      <c r="C22">
        <v>0.8935142743796861</v>
      </c>
      <c r="D22">
        <v>0.7862502743796861</v>
      </c>
    </row>
    <row r="23" spans="1:4" ht="12.75">
      <c r="A23">
        <v>2.0773684211</v>
      </c>
      <c r="B23">
        <v>0.7774254201156529</v>
      </c>
      <c r="C23">
        <v>0.9502259201156529</v>
      </c>
      <c r="D23">
        <v>0.8882949201156528</v>
      </c>
    </row>
    <row r="24" spans="1:4" ht="12.75">
      <c r="A24">
        <v>2.13</v>
      </c>
      <c r="B24">
        <v>0.774003190496338</v>
      </c>
      <c r="C24">
        <v>0.955372690496338</v>
      </c>
      <c r="D24">
        <v>0.984107690496338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7" ht="12.75">
      <c r="A1" t="s">
        <v>29</v>
      </c>
      <c r="F1" s="2" t="s">
        <v>30</v>
      </c>
      <c r="G1" s="6">
        <f>E4-F4-G4</f>
        <v>8.546851706370262E-06</v>
      </c>
    </row>
    <row r="2" ht="12.75">
      <c r="J2" t="s">
        <v>31</v>
      </c>
    </row>
    <row r="3" spans="1:13" ht="12.75">
      <c r="A3" s="1" t="s">
        <v>32</v>
      </c>
      <c r="B3" s="1" t="s">
        <v>33</v>
      </c>
      <c r="C3" s="1" t="s">
        <v>34</v>
      </c>
      <c r="D3" s="1" t="s">
        <v>35</v>
      </c>
      <c r="E3" s="1" t="s">
        <v>36</v>
      </c>
      <c r="F3" s="1" t="s">
        <v>37</v>
      </c>
      <c r="G3" s="1" t="s">
        <v>38</v>
      </c>
      <c r="H3" s="1" t="s">
        <v>39</v>
      </c>
      <c r="J3" t="s">
        <v>40</v>
      </c>
      <c r="K3" t="s">
        <v>41</v>
      </c>
      <c r="L3" t="s">
        <v>42</v>
      </c>
      <c r="M3" t="s">
        <v>43</v>
      </c>
    </row>
    <row r="4" spans="1:10" ht="12.75">
      <c r="A4" s="1"/>
      <c r="B4" s="1"/>
      <c r="E4" s="6">
        <f>SUM(E6:E25)</f>
        <v>7.471241496487382</v>
      </c>
      <c r="F4" s="6">
        <f>SUM(F6:F25)</f>
        <v>0.1442377177117335</v>
      </c>
      <c r="G4" s="6">
        <f>SUM(G6:G25)</f>
        <v>7.326995231923942</v>
      </c>
      <c r="J4" t="s">
        <v>44</v>
      </c>
    </row>
    <row r="5" spans="10:12" ht="12.75">
      <c r="J5" s="2" t="s">
        <v>45</v>
      </c>
      <c r="K5">
        <v>1.99437</v>
      </c>
      <c r="L5">
        <v>0.06595000000000001</v>
      </c>
    </row>
    <row r="6" spans="1:12" ht="12.75">
      <c r="A6" s="6">
        <f>Mediciones!A5</f>
        <v>1.13</v>
      </c>
      <c r="B6" s="6">
        <f>Mediciones!B5</f>
        <v>-1.1479964989275808</v>
      </c>
      <c r="C6" s="6">
        <f>AVERAGE($B$6:$B$25)</f>
        <v>-0.19253976649111887</v>
      </c>
      <c r="D6" s="6">
        <f>$K$6+$K$5*A6</f>
        <v>-1.1897219000000003</v>
      </c>
      <c r="E6" s="6">
        <f>(B6-C6)^2</f>
        <v>0.912897567558161</v>
      </c>
      <c r="F6" s="6">
        <f>(B6-D6)^2</f>
        <v>0.0017410090946542672</v>
      </c>
      <c r="G6" s="6">
        <f>(D6-C6)^2</f>
        <v>0.9943722073893249</v>
      </c>
      <c r="H6" s="6">
        <f>B6-D6</f>
        <v>0.04172540107241951</v>
      </c>
      <c r="J6" s="2" t="s">
        <v>46</v>
      </c>
      <c r="K6">
        <v>-3.44336</v>
      </c>
      <c r="L6">
        <v>0.10935</v>
      </c>
    </row>
    <row r="7" spans="1:8" ht="12.75">
      <c r="A7" s="6">
        <f>Mediciones!A6</f>
        <v>1.1826315789</v>
      </c>
      <c r="B7" s="6">
        <f>Mediciones!B6</f>
        <v>-1.030543466150873</v>
      </c>
      <c r="C7" s="6">
        <f>AVERAGE($B$6:$B$25)</f>
        <v>-0.19253976649111887</v>
      </c>
      <c r="D7" s="6">
        <f>$K$6+$K$5*A7</f>
        <v>-1.0847550579892076</v>
      </c>
      <c r="E7" s="6">
        <f>(B7-C7)^2</f>
        <v>0.7022502006434355</v>
      </c>
      <c r="F7" s="6">
        <f>(B7-D7)^2</f>
        <v>0.0029388966896461833</v>
      </c>
      <c r="G7" s="6">
        <f>(D7-C7)^2</f>
        <v>0.7960481263830195</v>
      </c>
      <c r="H7" s="6">
        <f>B7-D7</f>
        <v>0.05421159183833457</v>
      </c>
    </row>
    <row r="8" spans="1:8" ht="12.75">
      <c r="A8" s="6">
        <f>Mediciones!A7</f>
        <v>1.2352631579</v>
      </c>
      <c r="B8" s="6">
        <f>Mediciones!B7</f>
        <v>-0.8807754069078035</v>
      </c>
      <c r="C8" s="6">
        <f>AVERAGE($B$6:$B$25)</f>
        <v>-0.19253976649111887</v>
      </c>
      <c r="D8" s="6">
        <f>$K$6+$K$5*A8</f>
        <v>-0.9797882157789775</v>
      </c>
      <c r="E8" s="6">
        <f>(B8-C8)^2</f>
        <v>0.4736682967397642</v>
      </c>
      <c r="F8" s="6">
        <f>(B8-D8)^2</f>
        <v>0.009803536320559617</v>
      </c>
      <c r="G8" s="6">
        <f>(D8-C8)^2</f>
        <v>0.6197601209061382</v>
      </c>
      <c r="H8" s="6">
        <f>B8-D8</f>
        <v>0.09901280887117392</v>
      </c>
    </row>
    <row r="9" spans="1:8" ht="12.75">
      <c r="A9" s="6">
        <f>Mediciones!A8</f>
        <v>1.2878947368</v>
      </c>
      <c r="B9" s="6">
        <f>Mediciones!B8</f>
        <v>-0.7797943077865782</v>
      </c>
      <c r="C9" s="6">
        <f>AVERAGE($B$6:$B$25)</f>
        <v>-0.19253976649111887</v>
      </c>
      <c r="D9" s="6">
        <f>$K$6+$K$5*A9</f>
        <v>-0.8748213737681843</v>
      </c>
      <c r="E9" s="6">
        <f>(B9-C9)^2</f>
        <v>0.3448678962721403</v>
      </c>
      <c r="F9" s="6">
        <f>(B9-D9)^2</f>
        <v>0.009030143269072508</v>
      </c>
      <c r="G9" s="6">
        <f>(D9-C9)^2</f>
        <v>0.46550819162857576</v>
      </c>
      <c r="H9" s="6">
        <f>B9-D9</f>
        <v>0.09502706598160604</v>
      </c>
    </row>
    <row r="10" spans="1:10" ht="12.75">
      <c r="A10" s="6">
        <f>Mediciones!A9</f>
        <v>1.3405263158</v>
      </c>
      <c r="B10" s="6">
        <f>Mediciones!B9</f>
        <v>-0.8062176733784606</v>
      </c>
      <c r="C10" s="6">
        <f>AVERAGE($B$6:$B$25)</f>
        <v>-0.19253976649111887</v>
      </c>
      <c r="D10" s="6">
        <f>$K$6+$K$5*A10</f>
        <v>-0.7698545315579541</v>
      </c>
      <c r="E10" s="6">
        <f>(B10-C10)^2</f>
        <v>0.37660057340162884</v>
      </c>
      <c r="F10" s="6">
        <f>(B10-D10)^2</f>
        <v>0.0013222780830582676</v>
      </c>
      <c r="G10" s="6">
        <f>(D10-C10)^2</f>
        <v>0.3332923379641753</v>
      </c>
      <c r="H10" s="6">
        <f>B10-D10</f>
        <v>-0.036363141820506484</v>
      </c>
      <c r="J10" t="s">
        <v>47</v>
      </c>
    </row>
    <row r="11" spans="1:10" ht="12.75">
      <c r="A11" s="6">
        <f>Mediciones!A10</f>
        <v>1.3931578947</v>
      </c>
      <c r="B11" s="6">
        <f>Mediciones!B10</f>
        <v>-0.8313469691596086</v>
      </c>
      <c r="C11" s="6">
        <f>AVERAGE($B$6:$B$25)</f>
        <v>-0.19253976649111887</v>
      </c>
      <c r="D11" s="6">
        <f>$K$6+$K$5*A11</f>
        <v>-0.6648876895471609</v>
      </c>
      <c r="E11" s="6">
        <f>(B11-C11)^2</f>
        <v>0.4080746421811408</v>
      </c>
      <c r="F11" s="6">
        <f>(B11-D11)^2</f>
        <v>0.027708691769095035</v>
      </c>
      <c r="G11" s="6">
        <f>(D11-C11)^2</f>
        <v>0.22311256041535663</v>
      </c>
      <c r="H11" s="6">
        <f>B11-D11</f>
        <v>-0.16645927961244766</v>
      </c>
      <c r="J11" t="s">
        <v>48</v>
      </c>
    </row>
    <row r="12" spans="1:12" ht="12.75">
      <c r="A12" s="6">
        <f>Mediciones!A11</f>
        <v>1.4457894737</v>
      </c>
      <c r="B12" s="6">
        <f>Mediciones!B11</f>
        <v>-0.5459209045985491</v>
      </c>
      <c r="C12" s="6">
        <f>AVERAGE($B$6:$B$25)</f>
        <v>-0.19253976649111887</v>
      </c>
      <c r="D12" s="6">
        <f>$K$6+$K$5*A12</f>
        <v>-0.5599208473369308</v>
      </c>
      <c r="E12" s="6">
        <f>(B12-C12)^2</f>
        <v>0.12487822877010271</v>
      </c>
      <c r="F12" s="6">
        <f>(B12-D12)^2</f>
        <v>0.00019599839667796583</v>
      </c>
      <c r="G12" s="6">
        <f>(D12-C12)^2</f>
        <v>0.13496885856343702</v>
      </c>
      <c r="H12" s="6">
        <f>B12-D12</f>
        <v>0.013999942738381677</v>
      </c>
      <c r="J12" s="2" t="s">
        <v>49</v>
      </c>
      <c r="K12">
        <v>20</v>
      </c>
      <c r="L12" t="s">
        <v>50</v>
      </c>
    </row>
    <row r="13" spans="1:12" ht="12.75">
      <c r="A13" s="6">
        <f>Mediciones!A12</f>
        <v>1.4984210526</v>
      </c>
      <c r="B13" s="6">
        <f>Mediciones!B12</f>
        <v>-0.44855561640791874</v>
      </c>
      <c r="C13" s="6">
        <f>AVERAGE($B$6:$B$25)</f>
        <v>-0.19253976649111887</v>
      </c>
      <c r="D13" s="6">
        <f>$K$6+$K$5*A13</f>
        <v>-0.4549540053261385</v>
      </c>
      <c r="E13" s="6">
        <f>(B13-C13)^2</f>
        <v>0.0655441154086214</v>
      </c>
      <c r="F13" s="6">
        <f>(B13-D13)^2</f>
        <v>4.093938074879737E-05</v>
      </c>
      <c r="G13" s="6">
        <f>(D13-C13)^2</f>
        <v>0.06886123274336273</v>
      </c>
      <c r="H13" s="6">
        <f>B13-D13</f>
        <v>0.006398388918219755</v>
      </c>
      <c r="J13" s="2" t="s">
        <v>51</v>
      </c>
      <c r="K13">
        <v>2</v>
      </c>
      <c r="L13" t="s">
        <v>52</v>
      </c>
    </row>
    <row r="14" spans="1:8" ht="12.75">
      <c r="A14" s="6">
        <f>Mediciones!A13</f>
        <v>1.5510526316000002</v>
      </c>
      <c r="B14" s="6">
        <f>Mediciones!B13</f>
        <v>-0.4524328172101072</v>
      </c>
      <c r="C14" s="6">
        <f>AVERAGE($B$6:$B$25)</f>
        <v>-0.19253976649111887</v>
      </c>
      <c r="D14" s="6">
        <f>$K$6+$K$5*A14</f>
        <v>-0.34998716311590794</v>
      </c>
      <c r="E14" s="6">
        <f>(B14-C14)^2</f>
        <v>0.06754439781202264</v>
      </c>
      <c r="F14" s="6">
        <f>(B14-D14)^2</f>
        <v>0.010495112042788324</v>
      </c>
      <c r="G14" s="6">
        <f>(D14-C14)^2</f>
        <v>0.024789682703923642</v>
      </c>
      <c r="H14" s="6">
        <f>B14-D14</f>
        <v>-0.10244565409419926</v>
      </c>
    </row>
    <row r="15" spans="1:11" ht="12.75">
      <c r="A15" s="6">
        <f>Mediciones!A14</f>
        <v>1.6036842105</v>
      </c>
      <c r="B15" s="6">
        <f>Mediciones!B14</f>
        <v>-0.41725797965534067</v>
      </c>
      <c r="C15" s="6">
        <f>AVERAGE($B$6:$B$25)</f>
        <v>-0.19253976649111887</v>
      </c>
      <c r="D15" s="6">
        <f>$K$6+$K$5*A15</f>
        <v>-0.24502032110511518</v>
      </c>
      <c r="E15" s="6">
        <f>(B15-C15)^2</f>
        <v>0.05049827532772063</v>
      </c>
      <c r="F15" s="6">
        <f>(B15-D15)^2</f>
        <v>0.029665811022864065</v>
      </c>
      <c r="G15" s="6">
        <f>(D15-C15)^2</f>
        <v>0.0027542086125926495</v>
      </c>
      <c r="H15" s="6">
        <f>B15-D15</f>
        <v>-0.1722376585502255</v>
      </c>
      <c r="J15" s="2" t="s">
        <v>53</v>
      </c>
      <c r="K15" s="7">
        <f>1-F4/E4</f>
        <v>0.9806942771452981</v>
      </c>
    </row>
    <row r="16" spans="1:14" ht="12.75">
      <c r="A16" s="6">
        <f>Mediciones!A15</f>
        <v>1.6563157895</v>
      </c>
      <c r="B16" s="6">
        <f>Mediciones!B15</f>
        <v>-0.21782413017471852</v>
      </c>
      <c r="C16" s="6">
        <f>AVERAGE($B$6:$B$25)</f>
        <v>-0.19253976649111887</v>
      </c>
      <c r="D16" s="6">
        <f>$K$6+$K$5*A16</f>
        <v>-0.14005347889488506</v>
      </c>
      <c r="E16" s="6">
        <f>(B16-C16)^2</f>
        <v>0.000639299046884533</v>
      </c>
      <c r="F16" s="6">
        <f>(B16-D16)^2</f>
        <v>0.006048274200489461</v>
      </c>
      <c r="G16" s="6">
        <f>(D16-C16)^2</f>
        <v>0.0027548103856345667</v>
      </c>
      <c r="H16" s="6">
        <f>B16-D16</f>
        <v>-0.07777065127983346</v>
      </c>
      <c r="J16" s="2" t="s">
        <v>54</v>
      </c>
      <c r="K16" s="7">
        <f>(G4/(K13-1))/(F4/(K12-K13))</f>
        <v>914.3649543749144</v>
      </c>
      <c r="L16" s="2" t="s">
        <v>55</v>
      </c>
      <c r="M16" s="9">
        <f>_xlfnodf.FDIST(K16,K13-1,K12-K13)</f>
        <v>6.970449036220067E-17</v>
      </c>
      <c r="N16" t="str">
        <f>IF(M16&lt;0.05," &lt; 0.05 se rechaza H0, se acepta el modelo"," &gt; 0.05 se acepta H0, no hay correlación")</f>
        <v> &lt; 0.05 se rechaza H0, se acepta el modelo</v>
      </c>
    </row>
    <row r="17" spans="1:14" ht="12.75">
      <c r="A17" s="6">
        <f>Mediciones!A16</f>
        <v>1.7089473684</v>
      </c>
      <c r="B17" s="6">
        <f>Mediciones!B16</f>
        <v>-0.07036333003299794</v>
      </c>
      <c r="C17" s="6">
        <f>AVERAGE($B$6:$B$25)</f>
        <v>-0.19253976649111887</v>
      </c>
      <c r="D17" s="6">
        <f>$K$6+$K$5*A17</f>
        <v>-0.035086636884092304</v>
      </c>
      <c r="E17" s="6">
        <f>(B17-C17)^2</f>
        <v>0.01492708162560526</v>
      </c>
      <c r="F17" s="6">
        <f>(B17-D17)^2</f>
        <v>0.001244445079522046</v>
      </c>
      <c r="G17" s="6">
        <f>(D17-C17)^2</f>
        <v>0.024791488023047106</v>
      </c>
      <c r="H17" s="6">
        <f>B17-D17</f>
        <v>-0.035276693148905636</v>
      </c>
      <c r="J17" s="2" t="s">
        <v>56</v>
      </c>
      <c r="K17" s="7">
        <f>ABS(K5/L5)</f>
        <v>30.240636846095523</v>
      </c>
      <c r="L17" s="2" t="s">
        <v>55</v>
      </c>
      <c r="M17" s="9">
        <f>TDIST(K17,K$12-K$13,2)</f>
        <v>6.961621332194114E-17</v>
      </c>
      <c r="N17" t="str">
        <f>IF(M17&lt;0.05," &lt; 0.05 se rechaza H0, el parámetro es significativo"," &gt; 0.05 se acepta H0, el parámetro no es significativo")</f>
        <v> &lt; 0.05 se rechaza H0, el parámetro es significativo</v>
      </c>
    </row>
    <row r="18" spans="1:14" ht="12.75">
      <c r="A18" s="6">
        <f>Mediciones!A17</f>
        <v>1.7615789473999999</v>
      </c>
      <c r="B18" s="6">
        <f>Mediciones!B17</f>
        <v>0.08840607586454106</v>
      </c>
      <c r="C18" s="6">
        <f>AVERAGE($B$6:$B$25)</f>
        <v>-0.19253976649111887</v>
      </c>
      <c r="D18" s="6">
        <f>$K$6+$K$5*A18</f>
        <v>0.06988020532613737</v>
      </c>
      <c r="E18" s="6">
        <f>(B18-C18)^2</f>
        <v>0.07893056633693134</v>
      </c>
      <c r="F18" s="6">
        <f>(B18-D18)^2</f>
        <v>0.0003432078792056941</v>
      </c>
      <c r="G18" s="6">
        <f>(D18-C18)^2</f>
        <v>0.06886424160856956</v>
      </c>
      <c r="H18" s="6">
        <f>B18-D18</f>
        <v>0.018525870538403696</v>
      </c>
      <c r="J18" s="2" t="s">
        <v>57</v>
      </c>
      <c r="K18" s="7">
        <f>ABS(K6/L6)</f>
        <v>31.489346136259716</v>
      </c>
      <c r="L18" s="2" t="s">
        <v>55</v>
      </c>
      <c r="M18" s="9">
        <f>TDIST(K18,K$12-K$13,2)</f>
        <v>3.403911157819946E-17</v>
      </c>
      <c r="N18" t="str">
        <f>IF(M18&lt;0.05," &lt; 0.05 se rechaza H0, el parámetro es significativo"," &gt; 0.05 se acepta H0, el parámetro no es significativo")</f>
        <v> &lt; 0.05 se rechaza H0, el parámetro es significativo</v>
      </c>
    </row>
    <row r="19" spans="1:8" ht="12.75">
      <c r="A19" s="6">
        <f>Mediciones!A18</f>
        <v>1.8142105263000001</v>
      </c>
      <c r="B19" s="6">
        <f>Mediciones!B18</f>
        <v>0.26244035988513936</v>
      </c>
      <c r="C19" s="6">
        <f>AVERAGE($B$6:$B$25)</f>
        <v>-0.19253976649111887</v>
      </c>
      <c r="D19" s="6">
        <f>$K$6+$K$5*A19</f>
        <v>0.17484704733693102</v>
      </c>
      <c r="E19" s="6">
        <f>(B19-C19)^2</f>
        <v>0.2070069153973559</v>
      </c>
      <c r="F19" s="6">
        <f>(B19-D19)^2</f>
        <v>0.007672588403168114</v>
      </c>
      <c r="G19" s="6">
        <f>(D19-C19)^2</f>
        <v>0.1349730709747262</v>
      </c>
      <c r="H19" s="6">
        <f>B19-D19</f>
        <v>0.08759331254820835</v>
      </c>
    </row>
    <row r="20" spans="1:8" ht="12.75">
      <c r="A20" s="6">
        <f>Mediciones!A19</f>
        <v>1.8668421053</v>
      </c>
      <c r="B20" s="6">
        <f>Mediciones!B19</f>
        <v>0.3559053784398488</v>
      </c>
      <c r="C20" s="6">
        <f>AVERAGE($B$6:$B$25)</f>
        <v>-0.19253976649111887</v>
      </c>
      <c r="D20" s="6">
        <f>$K$6+$K$5*A20</f>
        <v>0.2798138895471607</v>
      </c>
      <c r="E20" s="6">
        <f>(B20-C20)^2</f>
        <v>0.3007920769983502</v>
      </c>
      <c r="F20" s="6">
        <f>(B20-D20)^2</f>
        <v>0.005789914681906081</v>
      </c>
      <c r="G20" s="6">
        <f>(D20-C20)^2</f>
        <v>0.22311797637272932</v>
      </c>
      <c r="H20" s="6">
        <f>B20-D20</f>
        <v>0.07609148889268813</v>
      </c>
    </row>
    <row r="21" spans="1:8" ht="12.75">
      <c r="A21" s="6">
        <f>Mediciones!A20</f>
        <v>1.9194736842000002</v>
      </c>
      <c r="B21" s="6">
        <f>Mediciones!B20</f>
        <v>0.49910052016392287</v>
      </c>
      <c r="C21" s="6">
        <f>AVERAGE($B$6:$B$25)</f>
        <v>-0.19253976649111887</v>
      </c>
      <c r="D21" s="6">
        <f>$K$6+$K$5*A21</f>
        <v>0.38478073155795434</v>
      </c>
      <c r="E21" s="6">
        <f>(B21-C21)^2</f>
        <v>0.4783662861242683</v>
      </c>
      <c r="F21" s="6">
        <f>(B21-D21)^2</f>
        <v>0.013069014066913333</v>
      </c>
      <c r="G21" s="6">
        <f>(D21-C21)^2</f>
        <v>0.3332989574676299</v>
      </c>
      <c r="H21" s="6">
        <f>B21-D21</f>
        <v>0.11431978860596853</v>
      </c>
    </row>
    <row r="22" spans="1:10" ht="12.75">
      <c r="A22" s="6">
        <f>Mediciones!A21</f>
        <v>1.9721052632</v>
      </c>
      <c r="B22" s="6">
        <f>Mediciones!B21</f>
        <v>0.5217420512230312</v>
      </c>
      <c r="C22" s="6">
        <f>AVERAGE($B$6:$B$25)</f>
        <v>-0.19253976649111887</v>
      </c>
      <c r="D22" s="6">
        <f>$K$6+$K$5*A22</f>
        <v>0.48974757376818356</v>
      </c>
      <c r="E22" s="6">
        <f>(B22-C22)^2</f>
        <v>0.5101985151170304</v>
      </c>
      <c r="F22" s="6">
        <f>(B22-D22)^2</f>
        <v>0.001023646587608753</v>
      </c>
      <c r="G22" s="6">
        <f>(D22-C22)^2</f>
        <v>0.46551601467811304</v>
      </c>
      <c r="H22" s="6">
        <f>B22-D22</f>
        <v>0.031994477454847625</v>
      </c>
      <c r="J22" s="2" t="s">
        <v>58</v>
      </c>
    </row>
    <row r="23" spans="1:8" ht="12.75">
      <c r="A23" s="6">
        <f>Mediciones!A22</f>
        <v>2.0247368421</v>
      </c>
      <c r="B23" s="6">
        <f>Mediciones!B22</f>
        <v>0.4992107743796861</v>
      </c>
      <c r="C23" s="6">
        <f>AVERAGE($B$6:$B$25)</f>
        <v>-0.19253976649111887</v>
      </c>
      <c r="D23" s="6">
        <f>$K$6+$K$5*A23</f>
        <v>0.5947144157789763</v>
      </c>
      <c r="E23" s="6">
        <f>(B23-C23)^2</f>
        <v>0.4785188107950511</v>
      </c>
      <c r="F23" s="6">
        <f>(B23-D23)^2</f>
        <v>0.009120945520524225</v>
      </c>
      <c r="G23" s="6">
        <f>(D23-C23)^2</f>
        <v>0.6197691475017562</v>
      </c>
      <c r="H23" s="6">
        <f>B23-D23</f>
        <v>-0.09550364139929024</v>
      </c>
    </row>
    <row r="24" spans="1:8" ht="12.75">
      <c r="A24" s="6">
        <f>Mediciones!A23</f>
        <v>2.0773684211</v>
      </c>
      <c r="B24" s="6">
        <f>Mediciones!B23</f>
        <v>0.7774254201156529</v>
      </c>
      <c r="C24" s="6">
        <f>AVERAGE($B$6:$B$25)</f>
        <v>-0.19253976649111887</v>
      </c>
      <c r="D24" s="6">
        <f>$K$6+$K$5*A24</f>
        <v>0.6996812579892069</v>
      </c>
      <c r="E24" s="6">
        <f>(B24-C24)^2</f>
        <v>0.9408324632291096</v>
      </c>
      <c r="F24" s="6">
        <f>(B24-D24)^2</f>
        <v>0.006044154744743116</v>
      </c>
      <c r="G24" s="6">
        <f>(D24-C24)^2</f>
        <v>0.7960583565247219</v>
      </c>
      <c r="H24" s="6">
        <f>B24-D24</f>
        <v>0.07774416212644597</v>
      </c>
    </row>
    <row r="25" spans="1:8" ht="12.75">
      <c r="A25" s="6">
        <f>Mediciones!A24</f>
        <v>2.13</v>
      </c>
      <c r="B25" s="6">
        <f>Mediciones!B24</f>
        <v>0.774003190496338</v>
      </c>
      <c r="C25" s="6">
        <f>AVERAGE($B$6:$B$25)</f>
        <v>-0.19253976649111887</v>
      </c>
      <c r="D25" s="6">
        <f>$K$6+$K$5*A25</f>
        <v>0.8046480999999996</v>
      </c>
      <c r="E25" s="6">
        <f>(B25-C25)^2</f>
        <v>0.9342052877020569</v>
      </c>
      <c r="F25" s="6">
        <f>(B25-D25)^2</f>
        <v>0.0009391104784876097</v>
      </c>
      <c r="G25" s="6">
        <f>(D25-C25)^2</f>
        <v>0.9943836410771086</v>
      </c>
      <c r="H25" s="6">
        <f>B25-D25</f>
        <v>-0.03064490950366161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7" ht="12.75">
      <c r="A1" t="s">
        <v>59</v>
      </c>
      <c r="F1" s="2" t="s">
        <v>30</v>
      </c>
      <c r="G1" s="6">
        <f>E4-F4-G4</f>
        <v>-0.0045080478541850155</v>
      </c>
    </row>
    <row r="2" ht="12.75">
      <c r="J2" t="s">
        <v>60</v>
      </c>
    </row>
    <row r="3" spans="1:13" ht="12.75">
      <c r="A3" s="1" t="s">
        <v>32</v>
      </c>
      <c r="B3" s="1" t="s">
        <v>33</v>
      </c>
      <c r="C3" s="1" t="s">
        <v>34</v>
      </c>
      <c r="D3" s="1" t="s">
        <v>35</v>
      </c>
      <c r="E3" s="1" t="s">
        <v>36</v>
      </c>
      <c r="F3" s="1" t="s">
        <v>37</v>
      </c>
      <c r="G3" s="1" t="s">
        <v>38</v>
      </c>
      <c r="H3" s="1" t="s">
        <v>39</v>
      </c>
      <c r="J3" t="s">
        <v>40</v>
      </c>
      <c r="K3" t="s">
        <v>41</v>
      </c>
      <c r="L3" t="s">
        <v>42</v>
      </c>
      <c r="M3" t="s">
        <v>43</v>
      </c>
    </row>
    <row r="4" spans="1:10" ht="12.75">
      <c r="A4" s="1"/>
      <c r="B4" s="1"/>
      <c r="E4" s="6">
        <f>SUM(E6:E25)</f>
        <v>7.471241496487382</v>
      </c>
      <c r="F4" s="6">
        <f>SUM(F6:F25)</f>
        <v>0.10476394294806476</v>
      </c>
      <c r="G4" s="6">
        <f>SUM(G6:G25)</f>
        <v>7.370985601393502</v>
      </c>
      <c r="J4" t="s">
        <v>44</v>
      </c>
    </row>
    <row r="5" spans="10:12" ht="12.75">
      <c r="J5" s="2" t="s">
        <v>61</v>
      </c>
      <c r="K5">
        <v>-1.46974</v>
      </c>
      <c r="L5">
        <v>0.54088</v>
      </c>
    </row>
    <row r="6" spans="1:12" ht="12.75">
      <c r="A6" s="6">
        <f>Mediciones!A5</f>
        <v>1.13</v>
      </c>
      <c r="B6" s="6">
        <f>Mediciones!B5</f>
        <v>-1.1479964989275808</v>
      </c>
      <c r="C6" s="6">
        <f>AVERAGE($B$6:$B$25)</f>
        <v>-0.19253976649111887</v>
      </c>
      <c r="D6" s="6">
        <f>$K$7*SIN(PI()*(A6-$K$5)/$K$6)</f>
        <v>-1.06940321965973</v>
      </c>
      <c r="E6" s="6">
        <f>(B6-C6)^2</f>
        <v>0.912897567558161</v>
      </c>
      <c r="F6" s="6">
        <f>(B6-D6)^2</f>
        <v>0.006176903546074379</v>
      </c>
      <c r="G6" s="6">
        <f>(D6-C6)^2</f>
        <v>0.7688895155027813</v>
      </c>
      <c r="H6" s="6">
        <f>B6-D6</f>
        <v>-0.07859327926785076</v>
      </c>
      <c r="J6" s="2" t="s">
        <v>62</v>
      </c>
      <c r="K6">
        <v>1.6011000000000002</v>
      </c>
      <c r="L6">
        <v>0.27080000000000004</v>
      </c>
    </row>
    <row r="7" spans="1:12" ht="12.75">
      <c r="A7" s="6">
        <f>Mediciones!A6</f>
        <v>1.1826315789</v>
      </c>
      <c r="B7" s="6">
        <f>Mediciones!B6</f>
        <v>-1.030543466150873</v>
      </c>
      <c r="C7" s="6">
        <f>AVERAGE($B$6:$B$25)</f>
        <v>-0.19253976649111887</v>
      </c>
      <c r="D7" s="6">
        <f>$K$7*SIN(PI()*(A7-$K$5)/$K$6)</f>
        <v>-1.018560057505098</v>
      </c>
      <c r="E7" s="6">
        <f>(B7-C7)^2</f>
        <v>0.7022502006434355</v>
      </c>
      <c r="F7" s="6">
        <f>(B7-D7)^2</f>
        <v>0.00014360208277163677</v>
      </c>
      <c r="G7" s="6">
        <f>(D7-C7)^2</f>
        <v>0.6823095211668188</v>
      </c>
      <c r="H7" s="6">
        <f>B7-D7</f>
        <v>-0.011983408645775073</v>
      </c>
      <c r="J7" s="2" t="s">
        <v>63</v>
      </c>
      <c r="K7">
        <v>1.1556</v>
      </c>
      <c r="L7">
        <v>0.15573</v>
      </c>
    </row>
    <row r="8" spans="1:8" ht="12.75">
      <c r="A8" s="6">
        <f>Mediciones!A7</f>
        <v>1.2352631579</v>
      </c>
      <c r="B8" s="6">
        <f>Mediciones!B7</f>
        <v>-0.8807754069078035</v>
      </c>
      <c r="C8" s="6">
        <f>AVERAGE($B$6:$B$25)</f>
        <v>-0.19253976649111887</v>
      </c>
      <c r="D8" s="6">
        <f>$K$7*SIN(PI()*(A8-$K$5)/$K$6)</f>
        <v>-0.9568637338563711</v>
      </c>
      <c r="E8" s="6">
        <f>(B8-C8)^2</f>
        <v>0.4736682967397642</v>
      </c>
      <c r="F8" s="6">
        <f>(B8-D8)^2</f>
        <v>0.005789433497832118</v>
      </c>
      <c r="G8" s="6">
        <f>(D8-C8)^2</f>
        <v>0.5841911270889592</v>
      </c>
      <c r="H8" s="6">
        <f>B8-D8</f>
        <v>0.0760883269485676</v>
      </c>
    </row>
    <row r="9" spans="1:8" ht="12.75">
      <c r="A9" s="6">
        <f>Mediciones!A8</f>
        <v>1.2878947368</v>
      </c>
      <c r="B9" s="6">
        <f>Mediciones!B8</f>
        <v>-0.7797943077865782</v>
      </c>
      <c r="C9" s="6">
        <f>AVERAGE($B$6:$B$25)</f>
        <v>-0.19253976649111887</v>
      </c>
      <c r="D9" s="6">
        <f>$K$7*SIN(PI()*(A9-$K$5)/$K$6)</f>
        <v>-0.8849716477446214</v>
      </c>
      <c r="E9" s="6">
        <f>(B9-C9)^2</f>
        <v>0.3448678962721403</v>
      </c>
      <c r="F9" s="6">
        <f>(B9-D9)^2</f>
        <v>0.011062272840649798</v>
      </c>
      <c r="G9" s="6">
        <f>(D9-C9)^2</f>
        <v>0.47946191017626477</v>
      </c>
      <c r="H9" s="6">
        <f>B9-D9</f>
        <v>0.10517733995804324</v>
      </c>
    </row>
    <row r="10" spans="1:10" ht="12.75">
      <c r="A10" s="6">
        <f>Mediciones!A9</f>
        <v>1.3405263158</v>
      </c>
      <c r="B10" s="6">
        <f>Mediciones!B9</f>
        <v>-0.8062176733784606</v>
      </c>
      <c r="C10" s="6">
        <f>AVERAGE($B$6:$B$25)</f>
        <v>-0.19253976649111887</v>
      </c>
      <c r="D10" s="6">
        <f>$K$7*SIN(PI()*(A10-$K$5)/$K$6)</f>
        <v>-0.8036498375892632</v>
      </c>
      <c r="E10" s="6">
        <f>(B10-C10)^2</f>
        <v>0.37660057340162884</v>
      </c>
      <c r="F10" s="6">
        <f>(B10-D10)^2</f>
        <v>6.593780640282995E-06</v>
      </c>
      <c r="G10" s="6">
        <f>(D10-C10)^2</f>
        <v>0.373455518997579</v>
      </c>
      <c r="H10" s="6">
        <f>B10-D10</f>
        <v>-0.0025678357891973924</v>
      </c>
      <c r="J10" t="s">
        <v>47</v>
      </c>
    </row>
    <row r="11" spans="1:10" ht="12.75">
      <c r="A11" s="6">
        <f>Mediciones!A10</f>
        <v>1.3931578947</v>
      </c>
      <c r="B11" s="6">
        <f>Mediciones!B10</f>
        <v>-0.8313469691596086</v>
      </c>
      <c r="C11" s="6">
        <f>AVERAGE($B$6:$B$25)</f>
        <v>-0.19253976649111887</v>
      </c>
      <c r="D11" s="6">
        <f>$K$7*SIN(PI()*(A11-$K$5)/$K$6)</f>
        <v>-0.7137648198379429</v>
      </c>
      <c r="E11" s="6">
        <f>(B11-C11)^2</f>
        <v>0.4080746421811408</v>
      </c>
      <c r="F11" s="6">
        <f>(B11-D11)^2</f>
        <v>0.01382556183910248</v>
      </c>
      <c r="G11" s="6">
        <f>(D11-C11)^2</f>
        <v>0.27167555623639966</v>
      </c>
      <c r="H11" s="6">
        <f>B11-D11</f>
        <v>-0.11758214932166566</v>
      </c>
      <c r="J11" t="s">
        <v>48</v>
      </c>
    </row>
    <row r="12" spans="1:12" ht="12.75">
      <c r="A12" s="6">
        <f>Mediciones!A11</f>
        <v>1.4457894737</v>
      </c>
      <c r="B12" s="6">
        <f>Mediciones!B11</f>
        <v>-0.5459209045985491</v>
      </c>
      <c r="C12" s="6">
        <f>AVERAGE($B$6:$B$25)</f>
        <v>-0.19253976649111887</v>
      </c>
      <c r="D12" s="6">
        <f>$K$7*SIN(PI()*(A12-$K$5)/$K$6)</f>
        <v>-0.6162743546649907</v>
      </c>
      <c r="E12" s="6">
        <f>(B12-C12)^2</f>
        <v>0.12487822877010271</v>
      </c>
      <c r="F12" s="6">
        <f>(B12-D12)^2</f>
        <v>0.004949607936251286</v>
      </c>
      <c r="G12" s="6">
        <f>(D12-C12)^2</f>
        <v>0.17955100121488077</v>
      </c>
      <c r="H12" s="6">
        <f>B12-D12</f>
        <v>0.07035345006644156</v>
      </c>
      <c r="J12" s="2" t="s">
        <v>49</v>
      </c>
      <c r="K12">
        <v>20</v>
      </c>
      <c r="L12" t="s">
        <v>50</v>
      </c>
    </row>
    <row r="13" spans="1:12" ht="12.75">
      <c r="A13" s="6">
        <f>Mediciones!A12</f>
        <v>1.4984210526</v>
      </c>
      <c r="B13" s="6">
        <f>Mediciones!B12</f>
        <v>-0.44855561640791874</v>
      </c>
      <c r="C13" s="6">
        <f>AVERAGE($B$6:$B$25)</f>
        <v>-0.19253976649111887</v>
      </c>
      <c r="D13" s="6">
        <f>$K$7*SIN(PI()*(A13-$K$5)/$K$6)</f>
        <v>-0.5122172420110374</v>
      </c>
      <c r="E13" s="6">
        <f>(B13-C13)^2</f>
        <v>0.0655441154086214</v>
      </c>
      <c r="F13" s="6">
        <f>(B13-D13)^2</f>
        <v>0.004052802574431647</v>
      </c>
      <c r="G13" s="6">
        <f>(D13-C13)^2</f>
        <v>0.10219368835478808</v>
      </c>
      <c r="H13" s="6">
        <f>B13-D13</f>
        <v>0.06366162560311861</v>
      </c>
      <c r="J13" s="2" t="s">
        <v>51</v>
      </c>
      <c r="K13">
        <v>3</v>
      </c>
      <c r="L13" t="s">
        <v>52</v>
      </c>
    </row>
    <row r="14" spans="1:8" ht="12.75">
      <c r="A14" s="6">
        <f>Mediciones!A13</f>
        <v>1.5510526316000002</v>
      </c>
      <c r="B14" s="6">
        <f>Mediciones!B13</f>
        <v>-0.4524328172101072</v>
      </c>
      <c r="C14" s="6">
        <f>AVERAGE($B$6:$B$25)</f>
        <v>-0.19253976649111887</v>
      </c>
      <c r="D14" s="6">
        <f>$K$7*SIN(PI()*(A14-$K$5)/$K$6)</f>
        <v>-0.40270225128892134</v>
      </c>
      <c r="E14" s="6">
        <f>(B14-C14)^2</f>
        <v>0.06754439781202264</v>
      </c>
      <c r="F14" s="6">
        <f>(B14-D14)^2</f>
        <v>0.002473129186841412</v>
      </c>
      <c r="G14" s="6">
        <f>(D14-C14)^2</f>
        <v>0.044168270016386554</v>
      </c>
      <c r="H14" s="6">
        <f>B14-D14</f>
        <v>-0.049730565921185854</v>
      </c>
    </row>
    <row r="15" spans="1:11" ht="12.75">
      <c r="A15" s="6">
        <f>Mediciones!A14</f>
        <v>1.6036842105</v>
      </c>
      <c r="B15" s="6">
        <f>Mediciones!B14</f>
        <v>-0.41725797965534067</v>
      </c>
      <c r="C15" s="6">
        <f>AVERAGE($B$6:$B$25)</f>
        <v>-0.19253976649111887</v>
      </c>
      <c r="D15" s="6">
        <f>$K$7*SIN(PI()*(A15-$K$5)/$K$6)</f>
        <v>-0.28889630857350485</v>
      </c>
      <c r="E15" s="6">
        <f>(B15-C15)^2</f>
        <v>0.05049827532772063</v>
      </c>
      <c r="F15" s="6">
        <f>(B15-D15)^2</f>
        <v>0.01647671860292141</v>
      </c>
      <c r="G15" s="6">
        <f>(D15-C15)^2</f>
        <v>0.00928458320207462</v>
      </c>
      <c r="H15" s="6">
        <f>B15-D15</f>
        <v>-0.12836167108183583</v>
      </c>
      <c r="J15" s="2" t="s">
        <v>53</v>
      </c>
      <c r="K15" s="7">
        <f>1-F4/E4</f>
        <v>0.9859777062490458</v>
      </c>
    </row>
    <row r="16" spans="1:14" ht="12.75">
      <c r="A16" s="6">
        <f>Mediciones!A15</f>
        <v>1.6563157895</v>
      </c>
      <c r="B16" s="6">
        <f>Mediciones!B15</f>
        <v>-0.21782413017471852</v>
      </c>
      <c r="C16" s="6">
        <f>AVERAGE($B$6:$B$25)</f>
        <v>-0.19253976649111887</v>
      </c>
      <c r="D16" s="6">
        <f>$K$7*SIN(PI()*(A16-$K$5)/$K$6)</f>
        <v>-0.17201206089163365</v>
      </c>
      <c r="E16" s="6">
        <f>(B16-C16)^2</f>
        <v>0.000639299046884533</v>
      </c>
      <c r="F16" s="6">
        <f>(B16-D16)^2</f>
        <v>0.0020987456919981684</v>
      </c>
      <c r="G16" s="6">
        <f>(D16-C16)^2</f>
        <v>0.0004213866971791368</v>
      </c>
      <c r="H16" s="6">
        <f>B16-D16</f>
        <v>-0.04581206928308487</v>
      </c>
      <c r="J16" s="2" t="s">
        <v>54</v>
      </c>
      <c r="K16" s="7">
        <f>(G4/(K13-1))/(F4/(K12-K13))</f>
        <v>598.043332932823</v>
      </c>
      <c r="L16" s="2" t="s">
        <v>55</v>
      </c>
      <c r="M16" s="9">
        <f>_xlfnodf.FDIST(K16,K13-1,K12-K13)</f>
        <v>1.760902398312789E-16</v>
      </c>
      <c r="N16" t="str">
        <f>IF(M16&lt;0.05," &lt; 0.05 se rechaza H0, se acepta el modelo"," &gt; 0.05 se acepta H0, no hay correlación")</f>
        <v> &lt; 0.05 se rechaza H0, se acepta el modelo</v>
      </c>
    </row>
    <row r="17" spans="1:14" ht="12.75">
      <c r="A17" s="6">
        <f>Mediciones!A16</f>
        <v>1.7089473684</v>
      </c>
      <c r="B17" s="6">
        <f>Mediciones!B16</f>
        <v>-0.07036333003299794</v>
      </c>
      <c r="C17" s="6">
        <f>AVERAGE($B$6:$B$25)</f>
        <v>-0.19253976649111887</v>
      </c>
      <c r="D17" s="6">
        <f>$K$7*SIN(PI()*(A17-$K$5)/$K$6)</f>
        <v>-0.05329495670165177</v>
      </c>
      <c r="E17" s="6">
        <f>(B17-C17)^2</f>
        <v>0.01492708162560526</v>
      </c>
      <c r="F17" s="6">
        <f>(B17-D17)^2</f>
        <v>0.00029132936817820917</v>
      </c>
      <c r="G17" s="6">
        <f>(D17-C17)^2</f>
        <v>0.019389117053304872</v>
      </c>
      <c r="H17" s="6">
        <f>B17-D17</f>
        <v>-0.01706837333134617</v>
      </c>
      <c r="J17" s="2" t="s">
        <v>64</v>
      </c>
      <c r="K17" s="7">
        <f>ABS(K5/L5)</f>
        <v>2.717312527732584</v>
      </c>
      <c r="L17" s="2" t="s">
        <v>55</v>
      </c>
      <c r="M17" s="9">
        <f>TDIST(K17,K$12-K$13,2)</f>
        <v>0.01463602239620973</v>
      </c>
      <c r="N17" t="str">
        <f>IF(M17&lt;0.05," &lt; 0.05 se rechaza H0, el parámetro es significativo"," &gt; 0.05 se acepta H0, el parámetro no es significativo")</f>
        <v> &lt; 0.05 se rechaza H0, el parámetro es significativo</v>
      </c>
    </row>
    <row r="18" spans="1:14" ht="12.75">
      <c r="A18" s="6">
        <f>Mediciones!A17</f>
        <v>1.7615789473999999</v>
      </c>
      <c r="B18" s="6">
        <f>Mediciones!B17</f>
        <v>0.08840607586454106</v>
      </c>
      <c r="C18" s="6">
        <f>AVERAGE($B$6:$B$25)</f>
        <v>-0.19253976649111887</v>
      </c>
      <c r="D18" s="6">
        <f>$K$7*SIN(PI()*(A18-$K$5)/$K$6)</f>
        <v>0.06599002661479027</v>
      </c>
      <c r="E18" s="6">
        <f>(B18-C18)^2</f>
        <v>0.07893056633693134</v>
      </c>
      <c r="F18" s="6">
        <f>(B18-D18)^2</f>
        <v>0.0005024792639672532</v>
      </c>
      <c r="G18" s="6">
        <f>(D18-C18)^2</f>
        <v>0.06683765392338417</v>
      </c>
      <c r="H18" s="6">
        <f>B18-D18</f>
        <v>0.022416049249750797</v>
      </c>
      <c r="J18" s="2" t="s">
        <v>65</v>
      </c>
      <c r="K18" s="7">
        <f>ABS(K6/L6)</f>
        <v>5.912481536189069</v>
      </c>
      <c r="L18" s="2" t="s">
        <v>55</v>
      </c>
      <c r="M18" s="9">
        <f>TDIST(K18,K$12-K$13,2)</f>
        <v>1.7047247910718112E-05</v>
      </c>
      <c r="N18" t="str">
        <f>IF(M18&lt;0.05," &lt; 0.05 se rechaza H0, el parámetro es significativo"," &gt; 0.05 se acepta H0, el parámetro no es significativo")</f>
        <v> &lt; 0.05 se rechaza H0, el parámetro es significativo</v>
      </c>
    </row>
    <row r="19" spans="1:14" ht="12.75">
      <c r="A19" s="6">
        <f>Mediciones!A18</f>
        <v>1.8142105263000001</v>
      </c>
      <c r="B19" s="6">
        <f>Mediciones!B18</f>
        <v>0.26244035988513936</v>
      </c>
      <c r="C19" s="6">
        <f>AVERAGE($B$6:$B$25)</f>
        <v>-0.19253976649111887</v>
      </c>
      <c r="D19" s="6">
        <f>$K$7*SIN(PI()*(A19-$K$5)/$K$6)</f>
        <v>0.18457185979993637</v>
      </c>
      <c r="E19" s="6">
        <f>(B19-C19)^2</f>
        <v>0.2070069153973559</v>
      </c>
      <c r="F19" s="6">
        <f>(B19-D19)^2</f>
        <v>0.006063503305519258</v>
      </c>
      <c r="G19" s="6">
        <f>(D19-C19)^2</f>
        <v>0.14221317868388447</v>
      </c>
      <c r="H19" s="6">
        <f>B19-D19</f>
        <v>0.07786850008520299</v>
      </c>
      <c r="J19" s="2" t="s">
        <v>66</v>
      </c>
      <c r="K19" s="7">
        <f>ABS(K7/L7)</f>
        <v>7.420535542284723</v>
      </c>
      <c r="L19" s="2" t="s">
        <v>55</v>
      </c>
      <c r="M19" s="9">
        <f>TDIST(K19,K$12-K$13,2)</f>
        <v>1.000302631063603E-06</v>
      </c>
      <c r="N19" t="str">
        <f>IF(M19&lt;0.05," &lt; 0.05 se rechaza H0, el parámetro es significativo"," &gt; 0.05 se acepta H0, el parámetro no es significativo")</f>
        <v> &lt; 0.05 se rechaza H0, el parámetro es significativo</v>
      </c>
    </row>
    <row r="20" spans="1:8" ht="12.75">
      <c r="A20" s="6">
        <f>Mediciones!A19</f>
        <v>1.8668421053</v>
      </c>
      <c r="B20" s="6">
        <f>Mediciones!B19</f>
        <v>0.3559053784398488</v>
      </c>
      <c r="C20" s="6">
        <f>AVERAGE($B$6:$B$25)</f>
        <v>-0.19253976649111887</v>
      </c>
      <c r="D20" s="6">
        <f>$K$7*SIN(PI()*(A20-$K$5)/$K$6)</f>
        <v>0.30118700683783417</v>
      </c>
      <c r="E20" s="6">
        <f>(B20-C20)^2</f>
        <v>0.3007920769983502</v>
      </c>
      <c r="F20" s="6">
        <f>(B20-D20)^2</f>
        <v>0.002994100190776163</v>
      </c>
      <c r="G20" s="6">
        <f>(D20-C20)^2</f>
        <v>0.24376612670181938</v>
      </c>
      <c r="H20" s="6">
        <f>B20-D20</f>
        <v>0.05471837160201465</v>
      </c>
    </row>
    <row r="21" spans="1:8" ht="12.75">
      <c r="A21" s="6">
        <f>Mediciones!A20</f>
        <v>1.9194736842000002</v>
      </c>
      <c r="B21" s="6">
        <f>Mediciones!B20</f>
        <v>0.49910052016392287</v>
      </c>
      <c r="C21" s="6">
        <f>AVERAGE($B$6:$B$25)</f>
        <v>-0.19253976649111887</v>
      </c>
      <c r="D21" s="6">
        <f>$K$7*SIN(PI()*(A21-$K$5)/$K$6)</f>
        <v>0.4145928866452471</v>
      </c>
      <c r="E21" s="6">
        <f>(B21-C21)^2</f>
        <v>0.4783662861242683</v>
      </c>
      <c r="F21" s="6">
        <f>(B21-D21)^2</f>
        <v>0.007141540122926808</v>
      </c>
      <c r="G21" s="6">
        <f>(D21-C21)^2</f>
        <v>0.3686100585044029</v>
      </c>
      <c r="H21" s="6">
        <f>B21-D21</f>
        <v>0.08450763351867574</v>
      </c>
    </row>
    <row r="22" spans="1:10" ht="12.75">
      <c r="A22" s="6">
        <f>Mediciones!A21</f>
        <v>1.9721052632</v>
      </c>
      <c r="B22" s="6">
        <f>Mediciones!B21</f>
        <v>0.5217420512230312</v>
      </c>
      <c r="C22" s="6">
        <f>AVERAGE($B$6:$B$25)</f>
        <v>-0.19253976649111887</v>
      </c>
      <c r="D22" s="6">
        <f>$K$7*SIN(PI()*(A22-$K$5)/$K$6)</f>
        <v>0.5235811150227692</v>
      </c>
      <c r="E22" s="6">
        <f>(B22-C22)^2</f>
        <v>0.5101985151170304</v>
      </c>
      <c r="F22" s="6">
        <f>(B22-D22)^2</f>
        <v>3.382155659506668E-06</v>
      </c>
      <c r="G22" s="6">
        <f>(D22-C22)^2</f>
        <v>0.5128291169402279</v>
      </c>
      <c r="H22" s="6">
        <f>B22-D22</f>
        <v>-0.0018390637997379722</v>
      </c>
      <c r="J22" s="2" t="s">
        <v>58</v>
      </c>
    </row>
    <row r="23" spans="1:8" ht="12.75">
      <c r="A23" s="6">
        <f>Mediciones!A22</f>
        <v>2.0247368421</v>
      </c>
      <c r="B23" s="6">
        <f>Mediciones!B22</f>
        <v>0.4992107743796861</v>
      </c>
      <c r="C23" s="6">
        <f>AVERAGE($B$6:$B$25)</f>
        <v>-0.19253976649111887</v>
      </c>
      <c r="D23" s="6">
        <f>$K$7*SIN(PI()*(A23-$K$5)/$K$6)</f>
        <v>0.6269903787592347</v>
      </c>
      <c r="E23" s="6">
        <f>(B23-C23)^2</f>
        <v>0.4785188107950511</v>
      </c>
      <c r="F23" s="6">
        <f>(B23-D23)^2</f>
        <v>0.016327627295393957</v>
      </c>
      <c r="G23" s="6">
        <f>(D23-C23)^2</f>
        <v>0.6716296589740657</v>
      </c>
      <c r="H23" s="6">
        <f>B23-D23</f>
        <v>-0.1277796043795486</v>
      </c>
    </row>
    <row r="24" spans="1:8" ht="12.75">
      <c r="A24" s="6">
        <f>Mediciones!A23</f>
        <v>2.0773684211</v>
      </c>
      <c r="B24" s="6">
        <f>Mediciones!B23</f>
        <v>0.7774254201156529</v>
      </c>
      <c r="C24" s="6">
        <f>AVERAGE($B$6:$B$25)</f>
        <v>-0.19253976649111887</v>
      </c>
      <c r="D24" s="6">
        <f>$K$7*SIN(PI()*(A24-$K$5)/$K$6)</f>
        <v>0.7237188115265172</v>
      </c>
      <c r="E24" s="6">
        <f>(B24-C24)^2</f>
        <v>0.9408324632291096</v>
      </c>
      <c r="F24" s="6">
        <f>(B24-D24)^2</f>
        <v>0.002884399806146622</v>
      </c>
      <c r="G24" s="6">
        <f>(D24-C24)^2</f>
        <v>0.8395297817909003</v>
      </c>
      <c r="H24" s="6">
        <f>B24-D24</f>
        <v>0.053706608589135674</v>
      </c>
    </row>
    <row r="25" spans="1:8" ht="12.75">
      <c r="A25" s="6">
        <f>Mediciones!A24</f>
        <v>2.13</v>
      </c>
      <c r="B25" s="6">
        <f>Mediciones!B24</f>
        <v>0.774003190496338</v>
      </c>
      <c r="C25" s="6">
        <f>AVERAGE($B$6:$B$25)</f>
        <v>-0.19253976649111887</v>
      </c>
      <c r="D25" s="6">
        <f>$K$7*SIN(PI()*(A25-$K$5)/$K$6)</f>
        <v>0.8127357331443799</v>
      </c>
      <c r="E25" s="6">
        <f>(B25-C25)^2</f>
        <v>0.9342052877020569</v>
      </c>
      <c r="F25" s="6">
        <f>(B25-D25)^2</f>
        <v>0.0015002098599823787</v>
      </c>
      <c r="G25" s="6">
        <f>(D25-C25)^2</f>
        <v>1.0105788301674015</v>
      </c>
      <c r="H25" s="6">
        <f>B25-D25</f>
        <v>-0.03873254264804182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7" ht="12.75">
      <c r="A1" t="s">
        <v>67</v>
      </c>
      <c r="F1" s="2" t="s">
        <v>30</v>
      </c>
      <c r="G1" s="6">
        <f>E4-F4-G4</f>
        <v>7.05913086660459E-05</v>
      </c>
    </row>
    <row r="2" ht="12.75">
      <c r="J2" t="s">
        <v>68</v>
      </c>
    </row>
    <row r="3" spans="1:13" ht="12.75">
      <c r="A3" s="1" t="s">
        <v>32</v>
      </c>
      <c r="B3" s="1" t="s">
        <v>33</v>
      </c>
      <c r="C3" s="1" t="s">
        <v>34</v>
      </c>
      <c r="D3" s="1" t="s">
        <v>35</v>
      </c>
      <c r="E3" s="1" t="s">
        <v>36</v>
      </c>
      <c r="F3" s="1" t="s">
        <v>37</v>
      </c>
      <c r="G3" s="1" t="s">
        <v>38</v>
      </c>
      <c r="H3" s="1" t="s">
        <v>39</v>
      </c>
      <c r="J3" t="s">
        <v>40</v>
      </c>
      <c r="K3" t="s">
        <v>41</v>
      </c>
      <c r="L3" t="s">
        <v>42</v>
      </c>
      <c r="M3" t="s">
        <v>43</v>
      </c>
    </row>
    <row r="4" spans="1:10" ht="12.75">
      <c r="A4" s="1"/>
      <c r="B4" s="1"/>
      <c r="E4" s="6">
        <f>SUM(E6:E25)</f>
        <v>7.471241496487382</v>
      </c>
      <c r="F4" s="6">
        <f>SUM(F6:F25)</f>
        <v>0.10410288615043248</v>
      </c>
      <c r="G4" s="6">
        <f>SUM(G6:G25)</f>
        <v>7.367068019028284</v>
      </c>
      <c r="J4" t="s">
        <v>44</v>
      </c>
    </row>
    <row r="5" spans="10:12" ht="12.75">
      <c r="J5" s="2" t="s">
        <v>61</v>
      </c>
      <c r="K5">
        <v>-1.2681499999999999</v>
      </c>
      <c r="L5">
        <v>0.7108700000000001</v>
      </c>
    </row>
    <row r="6" spans="1:12" ht="12.75">
      <c r="A6" s="6">
        <f>Mediciones!A5</f>
        <v>1.13</v>
      </c>
      <c r="B6" s="6">
        <f>Mediciones!B5</f>
        <v>-1.1479964989275808</v>
      </c>
      <c r="C6" s="6">
        <f>AVERAGE($B$6:$B$25)</f>
        <v>-0.19253976649111887</v>
      </c>
      <c r="D6" s="6">
        <f>$K$8+$K$7*SIN(PI()*(A6-$K$5)/$K$6)</f>
        <v>-1.066704594392345</v>
      </c>
      <c r="E6" s="6">
        <f>(B6-C6)^2</f>
        <v>0.912897567558161</v>
      </c>
      <c r="F6" s="6">
        <f>(B6-D6)^2</f>
        <v>0.006608373742965895</v>
      </c>
      <c r="G6" s="6">
        <f>(D6-C6)^2</f>
        <v>0.7641641463395804</v>
      </c>
      <c r="H6" s="6">
        <f>B6-D6</f>
        <v>-0.08129190453523583</v>
      </c>
      <c r="J6" s="2" t="s">
        <v>62</v>
      </c>
      <c r="K6">
        <v>1.4891100000000002</v>
      </c>
      <c r="L6">
        <v>0.38074</v>
      </c>
    </row>
    <row r="7" spans="1:12" ht="12.75">
      <c r="A7" s="6">
        <f>Mediciones!A6</f>
        <v>1.1826315789</v>
      </c>
      <c r="B7" s="6">
        <f>Mediciones!B6</f>
        <v>-1.030543466150873</v>
      </c>
      <c r="C7" s="6">
        <f>AVERAGE($B$6:$B$25)</f>
        <v>-0.19253976649111887</v>
      </c>
      <c r="D7" s="6">
        <f>$K$8+$K$7*SIN(PI()*(A7-$K$5)/$K$6)</f>
        <v>-1.0194736138351184</v>
      </c>
      <c r="E7" s="6">
        <f>(B7-C7)^2</f>
        <v>0.7022502006434355</v>
      </c>
      <c r="F7" s="6">
        <f>(B7-D7)^2</f>
        <v>0.00012254163029261827</v>
      </c>
      <c r="G7" s="6">
        <f>(D7-C7)^2</f>
        <v>0.6838195878831491</v>
      </c>
      <c r="H7" s="6">
        <f>B7-D7</f>
        <v>-0.011069852315754636</v>
      </c>
      <c r="J7" s="2" t="s">
        <v>63</v>
      </c>
      <c r="K7">
        <v>1.08635</v>
      </c>
      <c r="L7">
        <v>0.23581000000000002</v>
      </c>
    </row>
    <row r="8" spans="1:12" ht="12.75">
      <c r="A8" s="6">
        <f>Mediciones!A7</f>
        <v>1.2352631579</v>
      </c>
      <c r="B8" s="6">
        <f>Mediciones!B7</f>
        <v>-0.8807754069078035</v>
      </c>
      <c r="C8" s="6">
        <f>AVERAGE($B$6:$B$25)</f>
        <v>-0.19253976649111887</v>
      </c>
      <c r="D8" s="6">
        <f>$K$8+$K$7*SIN(PI()*(A8-$K$5)/$K$6)</f>
        <v>-0.9602417341381124</v>
      </c>
      <c r="E8" s="6">
        <f>(B8-C8)^2</f>
        <v>0.4736682967397642</v>
      </c>
      <c r="F8" s="6">
        <f>(B8-D8)^2</f>
        <v>0.0063148971634745315</v>
      </c>
      <c r="G8" s="6">
        <f>(D8-C8)^2</f>
        <v>0.5893663111290657</v>
      </c>
      <c r="H8" s="6">
        <f>B8-D8</f>
        <v>0.07946632723030889</v>
      </c>
      <c r="J8" s="2" t="s">
        <v>69</v>
      </c>
      <c r="K8">
        <v>-0.045110000000000004</v>
      </c>
      <c r="L8">
        <v>0.13394</v>
      </c>
    </row>
    <row r="9" spans="1:8" ht="12.75">
      <c r="A9" s="6">
        <f>Mediciones!A8</f>
        <v>1.2878947368</v>
      </c>
      <c r="B9" s="6">
        <f>Mediciones!B8</f>
        <v>-0.7797943077865782</v>
      </c>
      <c r="C9" s="6">
        <f>AVERAGE($B$6:$B$25)</f>
        <v>-0.19253976649111887</v>
      </c>
      <c r="D9" s="6">
        <f>$K$8+$K$7*SIN(PI()*(A9-$K$5)/$K$6)</f>
        <v>-0.8897384940646589</v>
      </c>
      <c r="E9" s="6">
        <f>(B9-C9)^2</f>
        <v>0.3448678962721403</v>
      </c>
      <c r="F9" s="6">
        <f>(B9-D9)^2</f>
        <v>0.012087724096349301</v>
      </c>
      <c r="G9" s="6">
        <f>(D9-C9)^2</f>
        <v>0.48608606573016333</v>
      </c>
      <c r="H9" s="6">
        <f>B9-D9</f>
        <v>0.10994418627808067</v>
      </c>
    </row>
    <row r="10" spans="1:10" ht="12.75">
      <c r="A10" s="6">
        <f>Mediciones!A9</f>
        <v>1.3405263158</v>
      </c>
      <c r="B10" s="6">
        <f>Mediciones!B9</f>
        <v>-0.8062176733784606</v>
      </c>
      <c r="C10" s="6">
        <f>AVERAGE($B$6:$B$25)</f>
        <v>-0.19253976649111887</v>
      </c>
      <c r="D10" s="6">
        <f>$K$8+$K$7*SIN(PI()*(A10-$K$5)/$K$6)</f>
        <v>-0.8088322573291495</v>
      </c>
      <c r="E10" s="6">
        <f>(B10-C10)^2</f>
        <v>0.37660057340162884</v>
      </c>
      <c r="F10" s="6">
        <f>(B10-D10)^2</f>
        <v>6.836049235200081E-06</v>
      </c>
      <c r="G10" s="6">
        <f>(D10-C10)^2</f>
        <v>0.37981643426334416</v>
      </c>
      <c r="H10" s="6">
        <f>B10-D10</f>
        <v>0.00261458395068892</v>
      </c>
      <c r="J10" t="s">
        <v>47</v>
      </c>
    </row>
    <row r="11" spans="1:10" ht="12.75">
      <c r="A11" s="6">
        <f>Mediciones!A10</f>
        <v>1.3931578947</v>
      </c>
      <c r="B11" s="6">
        <f>Mediciones!B10</f>
        <v>-0.8313469691596086</v>
      </c>
      <c r="C11" s="6">
        <f>AVERAGE($B$6:$B$25)</f>
        <v>-0.19253976649111887</v>
      </c>
      <c r="D11" s="6">
        <f>$K$8+$K$7*SIN(PI()*(A11-$K$5)/$K$6)</f>
        <v>-0.718519518322711</v>
      </c>
      <c r="E11" s="6">
        <f>(B11-C11)^2</f>
        <v>0.4080746421811408</v>
      </c>
      <c r="F11" s="6">
        <f>(B11-D11)^2</f>
        <v>0.012730033662352546</v>
      </c>
      <c r="G11" s="6">
        <f>(D11-C11)^2</f>
        <v>0.2766546993368232</v>
      </c>
      <c r="H11" s="6">
        <f>B11-D11</f>
        <v>-0.1128274508368976</v>
      </c>
      <c r="J11" t="s">
        <v>48</v>
      </c>
    </row>
    <row r="12" spans="1:12" ht="12.75">
      <c r="A12" s="6">
        <f>Mediciones!A11</f>
        <v>1.4457894737</v>
      </c>
      <c r="B12" s="6">
        <f>Mediciones!B11</f>
        <v>-0.5459209045985491</v>
      </c>
      <c r="C12" s="6">
        <f>AVERAGE($B$6:$B$25)</f>
        <v>-0.19253976649111887</v>
      </c>
      <c r="D12" s="6">
        <f>$K$8+$K$7*SIN(PI()*(A12-$K$5)/$K$6)</f>
        <v>-0.6199126274198619</v>
      </c>
      <c r="E12" s="6">
        <f>(B12-C12)^2</f>
        <v>0.12487822877010271</v>
      </c>
      <c r="F12" s="6">
        <f>(B12-D12)^2</f>
        <v>0.00547477504606597</v>
      </c>
      <c r="G12" s="6">
        <f>(D12-C12)^2</f>
        <v>0.1826475622584187</v>
      </c>
      <c r="H12" s="6">
        <f>B12-D12</f>
        <v>0.07399172282131272</v>
      </c>
      <c r="J12" s="2" t="s">
        <v>49</v>
      </c>
      <c r="K12">
        <v>20</v>
      </c>
      <c r="L12" t="s">
        <v>50</v>
      </c>
    </row>
    <row r="13" spans="1:12" ht="12.75">
      <c r="A13" s="6">
        <f>Mediciones!A12</f>
        <v>1.4984210526</v>
      </c>
      <c r="B13" s="6">
        <f>Mediciones!B12</f>
        <v>-0.44855561640791874</v>
      </c>
      <c r="C13" s="6">
        <f>AVERAGE($B$6:$B$25)</f>
        <v>-0.19253976649111887</v>
      </c>
      <c r="D13" s="6">
        <f>$K$8+$K$7*SIN(PI()*(A13-$K$5)/$K$6)</f>
        <v>-0.5142260919030561</v>
      </c>
      <c r="E13" s="6">
        <f>(B13-C13)^2</f>
        <v>0.0655441154086214</v>
      </c>
      <c r="F13" s="6">
        <f>(B13-D13)^2</f>
        <v>0.004312611351757439</v>
      </c>
      <c r="G13" s="6">
        <f>(D13-C13)^2</f>
        <v>0.1034820919570348</v>
      </c>
      <c r="H13" s="6">
        <f>B13-D13</f>
        <v>0.06567047549513738</v>
      </c>
      <c r="J13" s="2" t="s">
        <v>51</v>
      </c>
      <c r="K13">
        <v>4</v>
      </c>
      <c r="L13" t="s">
        <v>52</v>
      </c>
    </row>
    <row r="14" spans="1:8" ht="12.75">
      <c r="A14" s="6">
        <f>Mediciones!A13</f>
        <v>1.5510526316000002</v>
      </c>
      <c r="B14" s="6">
        <f>Mediciones!B13</f>
        <v>-0.4524328172101072</v>
      </c>
      <c r="C14" s="6">
        <f>AVERAGE($B$6:$B$25)</f>
        <v>-0.19253976649111887</v>
      </c>
      <c r="D14" s="6">
        <f>$K$8+$K$7*SIN(PI()*(A14-$K$5)/$K$6)</f>
        <v>-0.4027616158137914</v>
      </c>
      <c r="E14" s="6">
        <f>(B14-C14)^2</f>
        <v>0.06754439781202264</v>
      </c>
      <c r="F14" s="6">
        <f>(B14-D14)^2</f>
        <v>0.002467228248153366</v>
      </c>
      <c r="G14" s="6">
        <f>(D14-C14)^2</f>
        <v>0.04419322593264443</v>
      </c>
      <c r="H14" s="6">
        <f>B14-D14</f>
        <v>-0.04967120139631581</v>
      </c>
    </row>
    <row r="15" spans="1:11" ht="12.75">
      <c r="A15" s="6">
        <f>Mediciones!A14</f>
        <v>1.6036842105</v>
      </c>
      <c r="B15" s="6">
        <f>Mediciones!B14</f>
        <v>-0.41725797965534067</v>
      </c>
      <c r="C15" s="6">
        <f>AVERAGE($B$6:$B$25)</f>
        <v>-0.19253976649111887</v>
      </c>
      <c r="D15" s="6">
        <f>$K$8+$K$7*SIN(PI()*(A15-$K$5)/$K$6)</f>
        <v>-0.286892068904943</v>
      </c>
      <c r="E15" s="6">
        <f>(B15-C15)^2</f>
        <v>0.05049827532772063</v>
      </c>
      <c r="F15" s="6">
        <f>(B15-D15)^2</f>
        <v>0.016995270685780647</v>
      </c>
      <c r="G15" s="6">
        <f>(D15-C15)^2</f>
        <v>0.008902356970789725</v>
      </c>
      <c r="H15" s="6">
        <f>B15-D15</f>
        <v>-0.13036591075039766</v>
      </c>
      <c r="J15" s="2" t="s">
        <v>53</v>
      </c>
      <c r="K15" s="7">
        <f>1-F4/E4</f>
        <v>0.9860661864297418</v>
      </c>
    </row>
    <row r="16" spans="1:14" ht="12.75">
      <c r="A16" s="6">
        <f>Mediciones!A15</f>
        <v>1.6563157895</v>
      </c>
      <c r="B16" s="6">
        <f>Mediciones!B15</f>
        <v>-0.21782413017471852</v>
      </c>
      <c r="C16" s="6">
        <f>AVERAGE($B$6:$B$25)</f>
        <v>-0.19253976649111887</v>
      </c>
      <c r="D16" s="6">
        <f>$K$8+$K$7*SIN(PI()*(A16-$K$5)/$K$6)</f>
        <v>-0.16804457580274892</v>
      </c>
      <c r="E16" s="6">
        <f>(B16-C16)^2</f>
        <v>0.000639299046884533</v>
      </c>
      <c r="F16" s="6">
        <f>(B16-D16)^2</f>
        <v>0.0024780040334718774</v>
      </c>
      <c r="G16" s="6">
        <f>(D16-C16)^2</f>
        <v>0.0006000143668596056</v>
      </c>
      <c r="H16" s="6">
        <f>B16-D16</f>
        <v>-0.0497795543719696</v>
      </c>
      <c r="J16" s="2" t="s">
        <v>54</v>
      </c>
      <c r="K16" s="7">
        <f>(G4/(K13-1))/(F4/(K12-K13))</f>
        <v>377.4249772291667</v>
      </c>
      <c r="L16" s="2" t="s">
        <v>55</v>
      </c>
      <c r="M16" s="9">
        <f>_xlfnodf.FDIST(K16,K13-1,K12-K13)</f>
        <v>4.714481120406626E-15</v>
      </c>
      <c r="N16" t="str">
        <f>IF(M16&lt;0.05," &lt; 0.05 se rechaza H0, se acepta el modelo"," &gt; 0.05 se acepta H0, no hay correlación")</f>
        <v> &lt; 0.05 se rechaza H0, se acepta el modelo</v>
      </c>
    </row>
    <row r="17" spans="1:14" ht="12.75">
      <c r="A17" s="6">
        <f>Mediciones!A16</f>
        <v>1.7089473684</v>
      </c>
      <c r="B17" s="6">
        <f>Mediciones!B16</f>
        <v>-0.07036333003299794</v>
      </c>
      <c r="C17" s="6">
        <f>AVERAGE($B$6:$B$25)</f>
        <v>-0.19253976649111887</v>
      </c>
      <c r="D17" s="6">
        <f>$K$8+$K$7*SIN(PI()*(A17-$K$5)/$K$6)</f>
        <v>-0.04768294035045271</v>
      </c>
      <c r="E17" s="6">
        <f>(B17-C17)^2</f>
        <v>0.01492708162560526</v>
      </c>
      <c r="F17" s="6">
        <f>(B17-D17)^2</f>
        <v>0.0005144000761521042</v>
      </c>
      <c r="G17" s="6">
        <f>(D17-C17)^2</f>
        <v>0.020983500079547183</v>
      </c>
      <c r="H17" s="6">
        <f>B17-D17</f>
        <v>-0.02268038968254523</v>
      </c>
      <c r="J17" s="2" t="s">
        <v>64</v>
      </c>
      <c r="K17" s="7">
        <f>ABS(K5/L5)</f>
        <v>1.783940804929171</v>
      </c>
      <c r="L17" s="2" t="s">
        <v>55</v>
      </c>
      <c r="M17" s="9">
        <f>TDIST(K17,K$12-K$13,2)</f>
        <v>0.09340828932318988</v>
      </c>
      <c r="N17" t="str">
        <f>IF(M17&lt;0.05," &lt; 0.05 se rechaza H0, el parámetro es significativo"," &gt; 0.05 se acepta H0, el parámetro no es significativo")</f>
        <v> &gt; 0.05 se acepta H0, el parámetro no es significativo</v>
      </c>
    </row>
    <row r="18" spans="1:14" ht="12.75">
      <c r="A18" s="6">
        <f>Mediciones!A17</f>
        <v>1.7615789473999999</v>
      </c>
      <c r="B18" s="6">
        <f>Mediciones!B17</f>
        <v>0.08840607586454106</v>
      </c>
      <c r="C18" s="6">
        <f>AVERAGE($B$6:$B$25)</f>
        <v>-0.19253976649111887</v>
      </c>
      <c r="D18" s="6">
        <f>$K$8+$K$7*SIN(PI()*(A18-$K$5)/$K$6)</f>
        <v>0.07271038534445684</v>
      </c>
      <c r="E18" s="6">
        <f>(B18-C18)^2</f>
        <v>0.07893056633693134</v>
      </c>
      <c r="F18" s="6">
        <f>(B18-D18)^2</f>
        <v>0.0002463547009022618</v>
      </c>
      <c r="G18" s="6">
        <f>(D18-C18)^2</f>
        <v>0.07035764304879596</v>
      </c>
      <c r="H18" s="6">
        <f>B18-D18</f>
        <v>0.015695690520084224</v>
      </c>
      <c r="J18" s="2" t="s">
        <v>65</v>
      </c>
      <c r="K18" s="7">
        <f>ABS(K6/L6)</f>
        <v>3.9110941850081424</v>
      </c>
      <c r="L18" s="2" t="s">
        <v>55</v>
      </c>
      <c r="M18" s="9">
        <f>TDIST(K18,K$12-K$13,2)</f>
        <v>0.0012443503690685606</v>
      </c>
      <c r="N18" t="str">
        <f>IF(M18&lt;0.05," &lt; 0.05 se rechaza H0, el parámetro es significativo"," &gt; 0.05 se acepta H0, el parámetro no es significativo")</f>
        <v> &lt; 0.05 se rechaza H0, el parámetro es significativo</v>
      </c>
    </row>
    <row r="19" spans="1:14" ht="12.75">
      <c r="A19" s="6">
        <f>Mediciones!A18</f>
        <v>1.8142105263000001</v>
      </c>
      <c r="B19" s="6">
        <f>Mediciones!B18</f>
        <v>0.26244035988513936</v>
      </c>
      <c r="C19" s="6">
        <f>AVERAGE($B$6:$B$25)</f>
        <v>-0.19253976649111887</v>
      </c>
      <c r="D19" s="6">
        <f>$K$8+$K$7*SIN(PI()*(A19-$K$5)/$K$6)</f>
        <v>0.19165255794845265</v>
      </c>
      <c r="E19" s="6">
        <f>(B19-C19)^2</f>
        <v>0.2070069153973559</v>
      </c>
      <c r="F19" s="6">
        <f>(B19-D19)^2</f>
        <v>0.005010912903027587</v>
      </c>
      <c r="G19" s="6">
        <f>(D19-C19)^2</f>
        <v>0.14760374215828098</v>
      </c>
      <c r="H19" s="6">
        <f>B19-D19</f>
        <v>0.07078780193668671</v>
      </c>
      <c r="J19" s="2" t="s">
        <v>66</v>
      </c>
      <c r="K19" s="7">
        <f>ABS(K7/L7)</f>
        <v>4.606886900470717</v>
      </c>
      <c r="L19" s="2" t="s">
        <v>55</v>
      </c>
      <c r="M19" s="9">
        <f>TDIST(K19,K$12-K$13,2)</f>
        <v>0.00029160059096012365</v>
      </c>
      <c r="N19" t="str">
        <f>IF(M19&lt;0.05," &lt; 0.05 se rechaza H0, el parámetro es significativo"," &gt; 0.05 se acepta H0, el parámetro no es significativo")</f>
        <v> &lt; 0.05 se rechaza H0, el parámetro es significativo</v>
      </c>
    </row>
    <row r="20" spans="1:14" ht="12.75">
      <c r="A20" s="6">
        <f>Mediciones!A19</f>
        <v>1.8668421053</v>
      </c>
      <c r="B20" s="6">
        <f>Mediciones!B19</f>
        <v>0.3559053784398488</v>
      </c>
      <c r="C20" s="6">
        <f>AVERAGE($B$6:$B$25)</f>
        <v>-0.19253976649111887</v>
      </c>
      <c r="D20" s="6">
        <f>$K$8+$K$7*SIN(PI()*(A20-$K$5)/$K$6)</f>
        <v>0.30767860838078603</v>
      </c>
      <c r="E20" s="6">
        <f>(B20-C20)^2</f>
        <v>0.3007920769983502</v>
      </c>
      <c r="F20" s="6">
        <f>(B20-D20)^2</f>
        <v>0.0023258213503297145</v>
      </c>
      <c r="G20" s="6">
        <f>(D20-C20)^2</f>
        <v>0.25021842255948956</v>
      </c>
      <c r="H20" s="6">
        <f>B20-D20</f>
        <v>0.048226770059062785</v>
      </c>
      <c r="J20" s="2" t="s">
        <v>70</v>
      </c>
      <c r="K20" s="7">
        <f>ABS(K8/L8)</f>
        <v>0.3367925936986711</v>
      </c>
      <c r="L20" s="2" t="s">
        <v>55</v>
      </c>
      <c r="M20" s="9">
        <f>TDIST(K20,K$12-K$13,2)</f>
        <v>0.7406503870782889</v>
      </c>
      <c r="N20" t="str">
        <f>IF(M20&lt;0.05," &lt; 0.05 se rechaza H0, el parámetro es significativo"," &gt; 0.05 se acepta H0, el parámetro no es significativo")</f>
        <v> &gt; 0.05 se acepta H0, el parámetro no es significativo</v>
      </c>
    </row>
    <row r="21" spans="1:8" ht="12.75">
      <c r="A21" s="6">
        <f>Mediciones!A20</f>
        <v>1.9194736842000002</v>
      </c>
      <c r="B21" s="6">
        <f>Mediciones!B20</f>
        <v>0.49910052016392287</v>
      </c>
      <c r="C21" s="6">
        <f>AVERAGE($B$6:$B$25)</f>
        <v>-0.19253976649111887</v>
      </c>
      <c r="D21" s="6">
        <f>$K$8+$K$7*SIN(PI()*(A21-$K$5)/$K$6)</f>
        <v>0.41935948354066693</v>
      </c>
      <c r="E21" s="6">
        <f>(B21-C21)^2</f>
        <v>0.4783662861242683</v>
      </c>
      <c r="F21" s="6">
        <f>(B21-D21)^2</f>
        <v>0.006358632921751444</v>
      </c>
      <c r="G21" s="6">
        <f>(D21-C21)^2</f>
        <v>0.3744206921894619</v>
      </c>
      <c r="H21" s="6">
        <f>B21-D21</f>
        <v>0.07974103662325593</v>
      </c>
    </row>
    <row r="22" spans="1:10" ht="12.75">
      <c r="A22" s="6">
        <f>Mediciones!A21</f>
        <v>1.9721052632</v>
      </c>
      <c r="B22" s="6">
        <f>Mediciones!B21</f>
        <v>0.5217420512230312</v>
      </c>
      <c r="C22" s="6">
        <f>AVERAGE($B$6:$B$25)</f>
        <v>-0.19253976649111887</v>
      </c>
      <c r="D22" s="6">
        <f>$K$8+$K$7*SIN(PI()*(A22-$K$5)/$K$6)</f>
        <v>0.5253196492047081</v>
      </c>
      <c r="E22" s="6">
        <f>(B22-C22)^2</f>
        <v>0.5101985151170304</v>
      </c>
      <c r="F22" s="6">
        <f>(B22-D22)^2</f>
        <v>1.2799207318498588E-05</v>
      </c>
      <c r="G22" s="6">
        <f>(D22-C22)^2</f>
        <v>0.515322140703154</v>
      </c>
      <c r="H22" s="6">
        <f>B22-D22</f>
        <v>-0.0035775979816768944</v>
      </c>
      <c r="J22" s="2" t="s">
        <v>58</v>
      </c>
    </row>
    <row r="23" spans="1:8" ht="12.75">
      <c r="A23" s="6">
        <f>Mediciones!A22</f>
        <v>2.0247368421</v>
      </c>
      <c r="B23" s="6">
        <f>Mediciones!B22</f>
        <v>0.4992107743796861</v>
      </c>
      <c r="C23" s="6">
        <f>AVERAGE($B$6:$B$25)</f>
        <v>-0.19253976649111887</v>
      </c>
      <c r="D23" s="6">
        <f>$K$8+$K$7*SIN(PI()*(A23-$K$5)/$K$6)</f>
        <v>0.6242540303252123</v>
      </c>
      <c r="E23" s="6">
        <f>(B23-C23)^2</f>
        <v>0.4785188107950511</v>
      </c>
      <c r="F23" s="6">
        <f>(B23-D23)^2</f>
        <v>0.015635815857458383</v>
      </c>
      <c r="G23" s="6">
        <f>(D23-C23)^2</f>
        <v>0.6671521065176382</v>
      </c>
      <c r="H23" s="6">
        <f>B23-D23</f>
        <v>-0.12504325594552623</v>
      </c>
    </row>
    <row r="24" spans="1:8" ht="12.75">
      <c r="A24" s="6">
        <f>Mediciones!A23</f>
        <v>2.0773684211</v>
      </c>
      <c r="B24" s="6">
        <f>Mediciones!B23</f>
        <v>0.7774254201156529</v>
      </c>
      <c r="C24" s="6">
        <f>AVERAGE($B$6:$B$25)</f>
        <v>-0.19253976649111887</v>
      </c>
      <c r="D24" s="6">
        <f>$K$8+$K$7*SIN(PI()*(A24-$K$5)/$K$6)</f>
        <v>0.7149440867814487</v>
      </c>
      <c r="E24" s="6">
        <f>(B24-C24)^2</f>
        <v>0.9408324632291096</v>
      </c>
      <c r="F24" s="6">
        <f>(B24-D24)^2</f>
        <v>0.003903917015219929</v>
      </c>
      <c r="G24" s="6">
        <f>(D24-C24)^2</f>
        <v>0.8235269439504269</v>
      </c>
      <c r="H24" s="6">
        <f>B24-D24</f>
        <v>0.06248133333420414</v>
      </c>
    </row>
    <row r="25" spans="1:8" ht="12.75">
      <c r="A25" s="6">
        <f>Mediciones!A24</f>
        <v>2.13</v>
      </c>
      <c r="B25" s="6">
        <f>Mediciones!B24</f>
        <v>0.774003190496338</v>
      </c>
      <c r="C25" s="6">
        <f>AVERAGE($B$6:$B$25)</f>
        <v>-0.19253976649111887</v>
      </c>
      <c r="D25" s="6">
        <f>$K$8+$K$7*SIN(PI()*(A25-$K$5)/$K$6)</f>
        <v>0.7962728202277269</v>
      </c>
      <c r="E25" s="6">
        <f>(B25-C25)^2</f>
        <v>0.9342052877020569</v>
      </c>
      <c r="F25" s="6">
        <f>(B25-D25)^2</f>
        <v>0.0004959364083731608</v>
      </c>
      <c r="G25" s="6">
        <f>(D25-C25)^2</f>
        <v>0.9777503316536148</v>
      </c>
      <c r="H25" s="6">
        <f>B25-D25</f>
        <v>-0.022269629731388907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7" ht="12.75">
      <c r="A1" t="s">
        <v>71</v>
      </c>
      <c r="F1" s="2" t="s">
        <v>30</v>
      </c>
      <c r="G1" s="6">
        <f>E4-F4-G4</f>
        <v>-3.6311281483847324E-05</v>
      </c>
    </row>
    <row r="2" ht="12.75">
      <c r="J2" t="s">
        <v>31</v>
      </c>
    </row>
    <row r="3" spans="1:13" ht="12.75">
      <c r="A3" s="1" t="s">
        <v>32</v>
      </c>
      <c r="B3" s="1" t="s">
        <v>33</v>
      </c>
      <c r="C3" s="1" t="s">
        <v>34</v>
      </c>
      <c r="D3" s="1" t="s">
        <v>35</v>
      </c>
      <c r="E3" s="1" t="s">
        <v>36</v>
      </c>
      <c r="F3" s="1" t="s">
        <v>37</v>
      </c>
      <c r="G3" s="1" t="s">
        <v>38</v>
      </c>
      <c r="H3" s="1" t="s">
        <v>39</v>
      </c>
      <c r="J3" t="s">
        <v>40</v>
      </c>
      <c r="K3" t="s">
        <v>41</v>
      </c>
      <c r="L3" t="s">
        <v>42</v>
      </c>
      <c r="M3" t="s">
        <v>43</v>
      </c>
    </row>
    <row r="4" spans="1:10" ht="12.75">
      <c r="A4" s="1"/>
      <c r="B4" s="1"/>
      <c r="E4" s="6">
        <f>SUM(E6:E25)</f>
        <v>9.630549976920323</v>
      </c>
      <c r="F4" s="6">
        <f>SUM(F6:F25)</f>
        <v>0.570674836599502</v>
      </c>
      <c r="G4" s="6">
        <f>SUM(G6:G25)</f>
        <v>9.059911451602304</v>
      </c>
      <c r="J4" t="s">
        <v>44</v>
      </c>
    </row>
    <row r="5" spans="10:12" ht="12.75">
      <c r="J5" s="2" t="s">
        <v>45</v>
      </c>
      <c r="K5">
        <v>2.21771</v>
      </c>
      <c r="L5">
        <v>0.13119</v>
      </c>
    </row>
    <row r="6" spans="1:12" ht="12.75">
      <c r="A6" s="6">
        <f>Mediciones!A5</f>
        <v>1.13</v>
      </c>
      <c r="B6" s="6">
        <f>Mediciones!C5</f>
        <v>-1.3681019989275809</v>
      </c>
      <c r="C6" s="6">
        <f>AVERAGE($B$6:$B$25)</f>
        <v>-0.14694034149111884</v>
      </c>
      <c r="D6" s="6">
        <f>$K$6+$K$5*A6</f>
        <v>-1.2557877000000004</v>
      </c>
      <c r="E6" s="6">
        <f>(B6-C6)^2</f>
        <v>1.4912357935929672</v>
      </c>
      <c r="F6" s="6">
        <f>(B6-D6)^2</f>
        <v>0.012614501743593909</v>
      </c>
      <c r="G6" s="6">
        <f>(D6-C6)^2</f>
        <v>1.2295424644721242</v>
      </c>
      <c r="H6" s="6">
        <f>B6-D6</f>
        <v>-0.11231429892758049</v>
      </c>
      <c r="J6" s="2" t="s">
        <v>46</v>
      </c>
      <c r="K6">
        <v>-3.7618</v>
      </c>
      <c r="L6">
        <v>0.21751</v>
      </c>
    </row>
    <row r="7" spans="1:8" ht="12.75">
      <c r="A7" s="6">
        <f>Mediciones!A6</f>
        <v>1.1826315789</v>
      </c>
      <c r="B7" s="6">
        <f>Mediciones!C6</f>
        <v>-0.871648466150873</v>
      </c>
      <c r="C7" s="6">
        <f>AVERAGE($B$6:$B$25)</f>
        <v>-0.14694034149111884</v>
      </c>
      <c r="D7" s="6">
        <f>$K$6+$K$5*A7</f>
        <v>-1.1390661211576814</v>
      </c>
      <c r="E7" s="6">
        <f>(B7-C7)^2</f>
        <v>0.5252018659478579</v>
      </c>
      <c r="F7" s="6">
        <f>(B7-D7)^2</f>
        <v>0.07151220220934038</v>
      </c>
      <c r="G7" s="6">
        <f>(D7-C7)^2</f>
        <v>0.9843135626789846</v>
      </c>
      <c r="H7" s="6">
        <f>B7-D7</f>
        <v>0.26741765500680836</v>
      </c>
    </row>
    <row r="8" spans="1:8" ht="12.75">
      <c r="A8" s="6">
        <f>Mediciones!A7</f>
        <v>1.2352631579</v>
      </c>
      <c r="B8" s="6">
        <f>Mediciones!C7</f>
        <v>-0.7131789069078036</v>
      </c>
      <c r="C8" s="6">
        <f>AVERAGE($B$6:$B$25)</f>
        <v>-0.14694034149111884</v>
      </c>
      <c r="D8" s="6">
        <f>$K$6+$K$5*A8</f>
        <v>-1.0223445420935913</v>
      </c>
      <c r="E8" s="6">
        <f>(B8-C8)^2</f>
        <v>0.32062611296514526</v>
      </c>
      <c r="F8" s="6">
        <f>(B8-D8)^2</f>
        <v>0.09558338997983154</v>
      </c>
      <c r="G8" s="6">
        <f>(D8-C8)^2</f>
        <v>0.7663325144324539</v>
      </c>
      <c r="H8" s="6">
        <f>B8-D8</f>
        <v>0.30916563518578766</v>
      </c>
    </row>
    <row r="9" spans="1:8" ht="12.75">
      <c r="A9" s="6">
        <f>Mediciones!A8</f>
        <v>1.2878947368</v>
      </c>
      <c r="B9" s="6">
        <f>Mediciones!C8</f>
        <v>-1.0943343077865781</v>
      </c>
      <c r="C9" s="6">
        <f>AVERAGE($B$6:$B$25)</f>
        <v>-0.14694034149111884</v>
      </c>
      <c r="D9" s="6">
        <f>$K$6+$K$5*A9</f>
        <v>-0.9056229632512722</v>
      </c>
      <c r="E9" s="6">
        <f>(B9-C9)^2</f>
        <v>0.897555327373042</v>
      </c>
      <c r="F9" s="6">
        <f>(B9-D9)^2</f>
        <v>0.03561197155632293</v>
      </c>
      <c r="G9" s="6">
        <f>(D9-C9)^2</f>
        <v>0.57559932056086</v>
      </c>
      <c r="H9" s="6">
        <f>B9-D9</f>
        <v>-0.1887113445353059</v>
      </c>
    </row>
    <row r="10" spans="1:10" ht="12.75">
      <c r="A10" s="6">
        <f>Mediciones!A9</f>
        <v>1.3405263158</v>
      </c>
      <c r="B10" s="6">
        <f>Mediciones!C9</f>
        <v>-0.7766916733784606</v>
      </c>
      <c r="C10" s="6">
        <f>AVERAGE($B$6:$B$25)</f>
        <v>-0.14694034149111884</v>
      </c>
      <c r="D10" s="6">
        <f>$K$6+$K$5*A10</f>
        <v>-0.7889013841871821</v>
      </c>
      <c r="E10" s="6">
        <f>(B10-C10)^2</f>
        <v>0.3965867400138809</v>
      </c>
      <c r="F10" s="6">
        <f>(B10-D10)^2</f>
        <v>0.00014907703803261244</v>
      </c>
      <c r="G10" s="6">
        <f>(D10-C10)^2</f>
        <v>0.4121139803394169</v>
      </c>
      <c r="H10" s="6">
        <f>B10-D10</f>
        <v>0.012209710808721574</v>
      </c>
      <c r="J10" t="s">
        <v>47</v>
      </c>
    </row>
    <row r="11" spans="1:10" ht="12.75">
      <c r="A11" s="6">
        <f>Mediciones!A10</f>
        <v>1.3931578947</v>
      </c>
      <c r="B11" s="6">
        <f>Mediciones!C10</f>
        <v>-0.6860599691596085</v>
      </c>
      <c r="C11" s="6">
        <f>AVERAGE($B$6:$B$25)</f>
        <v>-0.14694034149111884</v>
      </c>
      <c r="D11" s="6">
        <f>$K$6+$K$5*A11</f>
        <v>-0.6721798053448631</v>
      </c>
      <c r="E11" s="6">
        <f>(B11-C11)^2</f>
        <v>0.290649972937411</v>
      </c>
      <c r="F11" s="6">
        <f>(B11-D11)^2</f>
        <v>0.00019265894752416865</v>
      </c>
      <c r="G11" s="6">
        <f>(D11-C11)^2</f>
        <v>0.2758764943893688</v>
      </c>
      <c r="H11" s="6">
        <f>B11-D11</f>
        <v>-0.013880163814745439</v>
      </c>
      <c r="J11" t="s">
        <v>48</v>
      </c>
    </row>
    <row r="12" spans="1:12" ht="12.75">
      <c r="A12" s="6">
        <f>Mediciones!A11</f>
        <v>1.4457894737</v>
      </c>
      <c r="B12" s="6">
        <f>Mediciones!C11</f>
        <v>-0.7319364045985491</v>
      </c>
      <c r="C12" s="6">
        <f>AVERAGE($B$6:$B$25)</f>
        <v>-0.14694034149111884</v>
      </c>
      <c r="D12" s="6">
        <f>$K$6+$K$5*A12</f>
        <v>-0.555458226280773</v>
      </c>
      <c r="E12" s="6">
        <f>(B12-C12)^2</f>
        <v>0.3422203938511925</v>
      </c>
      <c r="F12" s="6">
        <f>(B12-D12)^2</f>
        <v>0.031144547422360787</v>
      </c>
      <c r="G12" s="6">
        <f>(D12-C12)^2</f>
        <v>0.16688686219301316</v>
      </c>
      <c r="H12" s="6">
        <f>B12-D12</f>
        <v>-0.17647817831777612</v>
      </c>
      <c r="J12" s="2" t="s">
        <v>49</v>
      </c>
      <c r="K12">
        <v>20</v>
      </c>
      <c r="L12" t="s">
        <v>50</v>
      </c>
    </row>
    <row r="13" spans="1:12" ht="12.75">
      <c r="A13" s="6">
        <f>Mediciones!A12</f>
        <v>1.4984210526</v>
      </c>
      <c r="B13" s="6">
        <f>Mediciones!C12</f>
        <v>-0.37908911640791876</v>
      </c>
      <c r="C13" s="6">
        <f>AVERAGE($B$6:$B$25)</f>
        <v>-0.14694034149111884</v>
      </c>
      <c r="D13" s="6">
        <f>$K$6+$K$5*A13</f>
        <v>-0.4387366474384544</v>
      </c>
      <c r="E13" s="6">
        <f>(B13-C13)^2</f>
        <v>0.05389305369537103</v>
      </c>
      <c r="F13" s="6">
        <f>(B13-D13)^2</f>
        <v>0.0035578279580387147</v>
      </c>
      <c r="G13" s="6">
        <f>(D13-C13)^2</f>
        <v>0.08514508416451107</v>
      </c>
      <c r="H13" s="6">
        <f>B13-D13</f>
        <v>0.05964753103053566</v>
      </c>
      <c r="J13" s="2" t="s">
        <v>51</v>
      </c>
      <c r="K13">
        <v>2</v>
      </c>
      <c r="L13" t="s">
        <v>52</v>
      </c>
    </row>
    <row r="14" spans="1:8" ht="12.75">
      <c r="A14" s="6">
        <f>Mediciones!A13</f>
        <v>1.5510526316000002</v>
      </c>
      <c r="B14" s="6">
        <f>Mediciones!C13</f>
        <v>-0.5324823172101072</v>
      </c>
      <c r="C14" s="6">
        <f>AVERAGE($B$6:$B$25)</f>
        <v>-0.14694034149111884</v>
      </c>
      <c r="D14" s="6">
        <f>$K$6+$K$5*A14</f>
        <v>-0.3220150683743639</v>
      </c>
      <c r="E14" s="6">
        <f>(B14-C14)^2</f>
        <v>0.148642615041301</v>
      </c>
      <c r="F14" s="6">
        <f>(B14-D14)^2</f>
        <v>0.04429646283248669</v>
      </c>
      <c r="G14" s="6">
        <f>(D14-C14)^2</f>
        <v>0.030651159993242846</v>
      </c>
      <c r="H14" s="6">
        <f>B14-D14</f>
        <v>-0.2104672488357433</v>
      </c>
    </row>
    <row r="15" spans="1:11" ht="12.75">
      <c r="A15" s="6">
        <f>Mediciones!A14</f>
        <v>1.6036842105</v>
      </c>
      <c r="B15" s="6">
        <f>Mediciones!C14</f>
        <v>-0.4533099796553407</v>
      </c>
      <c r="C15" s="6">
        <f>AVERAGE($B$6:$B$25)</f>
        <v>-0.14694034149111884</v>
      </c>
      <c r="D15" s="6">
        <f>$K$6+$K$5*A15</f>
        <v>-0.2052934895320453</v>
      </c>
      <c r="E15" s="6">
        <f>(B15-C15)^2</f>
        <v>0.09386235518887623</v>
      </c>
      <c r="F15" s="6">
        <f>(B15-D15)^2</f>
        <v>0.061512179373078686</v>
      </c>
      <c r="G15" s="6">
        <f>(D15-C15)^2</f>
        <v>0.0034050898862862783</v>
      </c>
      <c r="H15" s="6">
        <f>B15-D15</f>
        <v>-0.2480164901232954</v>
      </c>
      <c r="J15" s="2" t="s">
        <v>53</v>
      </c>
      <c r="K15" s="7">
        <f>1-F4/E4</f>
        <v>0.9407432765556352</v>
      </c>
    </row>
    <row r="16" spans="1:14" ht="12.75">
      <c r="A16" s="6">
        <f>Mediciones!A15</f>
        <v>1.6563157895</v>
      </c>
      <c r="B16" s="6">
        <f>Mediciones!C15</f>
        <v>-0.09396513017471853</v>
      </c>
      <c r="C16" s="6">
        <f>AVERAGE($B$6:$B$25)</f>
        <v>-0.14694034149111884</v>
      </c>
      <c r="D16" s="6">
        <f>$K$6+$K$5*A16</f>
        <v>-0.0885719104679552</v>
      </c>
      <c r="E16" s="6">
        <f>(B16-C16)^2</f>
        <v>0.0028063730140172683</v>
      </c>
      <c r="F16" s="6">
        <f>(B16-D16)^2</f>
        <v>2.908681880542022E-05</v>
      </c>
      <c r="G16" s="6">
        <f>(D16-C16)^2</f>
        <v>0.003406873740105811</v>
      </c>
      <c r="H16" s="6">
        <f>B16-D16</f>
        <v>-0.005393219706763319</v>
      </c>
      <c r="J16" s="2" t="s">
        <v>54</v>
      </c>
      <c r="K16" s="7">
        <f>(G4/(K13-1))/(F4/(K12-K13))</f>
        <v>285.764143904753</v>
      </c>
      <c r="L16" s="2" t="s">
        <v>55</v>
      </c>
      <c r="M16" s="9">
        <f>_xlfnodf.FDIST(K16,K13-1,K12-K13)</f>
        <v>1.71713749944983E-12</v>
      </c>
      <c r="N16" t="str">
        <f>IF(M16&lt;0.05," &lt; 0.05 se rechaza H0, se acepta el modelo"," &gt; 0.05 se acepta H0, no hay correlación")</f>
        <v> &lt; 0.05 se rechaza H0, se acepta el modelo</v>
      </c>
    </row>
    <row r="17" spans="1:14" ht="12.75">
      <c r="A17" s="6">
        <f>Mediciones!A16</f>
        <v>1.7089473684</v>
      </c>
      <c r="B17" s="6">
        <f>Mediciones!C16</f>
        <v>0.18513616996700205</v>
      </c>
      <c r="C17" s="6">
        <f>AVERAGE($B$6:$B$25)</f>
        <v>-0.14694034149111884</v>
      </c>
      <c r="D17" s="6">
        <f>$K$6+$K$5*A17</f>
        <v>0.028149668374363834</v>
      </c>
      <c r="E17" s="6">
        <f>(B17-C17)^2</f>
        <v>0.11027480946219549</v>
      </c>
      <c r="F17" s="6">
        <f>(B17-D17)^2</f>
        <v>0.024644761682295402</v>
      </c>
      <c r="G17" s="6">
        <f>(D17-C17)^2</f>
        <v>0.030656511554694822</v>
      </c>
      <c r="H17" s="6">
        <f>B17-D17</f>
        <v>0.15698650159263822</v>
      </c>
      <c r="J17" s="2" t="s">
        <v>56</v>
      </c>
      <c r="K17" s="7">
        <f>ABS(K5/L5)</f>
        <v>16.904565896790913</v>
      </c>
      <c r="L17" s="2" t="s">
        <v>55</v>
      </c>
      <c r="M17" s="9">
        <f>TDIST(K17,K$12-K$13,2)</f>
        <v>1.7171270753417893E-12</v>
      </c>
      <c r="N17" t="str">
        <f>IF(M17&lt;0.05," &lt; 0.05 se rechaza H0, el parámetro es significativo"," &gt; 0.05 se acepta H0, el parámetro no es significativo")</f>
        <v> &lt; 0.05 se rechaza H0, el parámetro es significativo</v>
      </c>
    </row>
    <row r="18" spans="1:14" ht="12.75">
      <c r="A18" s="6">
        <f>Mediciones!A17</f>
        <v>1.7615789473999999</v>
      </c>
      <c r="B18" s="6">
        <f>Mediciones!C17</f>
        <v>0.28439007586454107</v>
      </c>
      <c r="C18" s="6">
        <f>AVERAGE($B$6:$B$25)</f>
        <v>-0.14694034149111884</v>
      </c>
      <c r="D18" s="6">
        <f>$K$6+$K$5*A18</f>
        <v>0.14487124743845348</v>
      </c>
      <c r="E18" s="6">
        <f>(B18-C18)^2</f>
        <v>0.18604592893620778</v>
      </c>
      <c r="F18" s="6">
        <f>(B18-D18)^2</f>
        <v>0.01946550348538807</v>
      </c>
      <c r="G18" s="6">
        <f>(D18-C18)^2</f>
        <v>0.08515400343360169</v>
      </c>
      <c r="H18" s="6">
        <f>B18-D18</f>
        <v>0.1395188284260876</v>
      </c>
      <c r="J18" s="2" t="s">
        <v>57</v>
      </c>
      <c r="K18" s="7">
        <f>ABS(K6/L6)</f>
        <v>17.294837018987632</v>
      </c>
      <c r="L18" s="2" t="s">
        <v>55</v>
      </c>
      <c r="M18" s="9">
        <f>TDIST(K18,K$12-K$13,2)</f>
        <v>1.1646954575673288E-12</v>
      </c>
      <c r="N18" t="str">
        <f>IF(M18&lt;0.05," &lt; 0.05 se rechaza H0, el parámetro es significativo"," &gt; 0.05 se acepta H0, el parámetro no es significativo")</f>
        <v> &lt; 0.05 se rechaza H0, el parámetro es significativo</v>
      </c>
    </row>
    <row r="19" spans="1:8" ht="12.75">
      <c r="A19" s="6">
        <f>Mediciones!A18</f>
        <v>1.8142105263000001</v>
      </c>
      <c r="B19" s="6">
        <f>Mediciones!C18</f>
        <v>0.20930535988513937</v>
      </c>
      <c r="C19" s="6">
        <f>AVERAGE($B$6:$B$25)</f>
        <v>-0.14694034149111884</v>
      </c>
      <c r="D19" s="6">
        <f>$K$6+$K$5*A19</f>
        <v>0.26159282628077296</v>
      </c>
      <c r="E19" s="6">
        <f>(B19-C19)^2</f>
        <v>0.12691099974906214</v>
      </c>
      <c r="F19" s="6">
        <f>(B19-D19)^2</f>
        <v>0.0027339791420745115</v>
      </c>
      <c r="G19" s="6">
        <f>(D19-C19)^2</f>
        <v>0.1668993491697367</v>
      </c>
      <c r="H19" s="6">
        <f>B19-D19</f>
        <v>-0.052287466395633586</v>
      </c>
    </row>
    <row r="20" spans="1:8" ht="12.75">
      <c r="A20" s="6">
        <f>Mediciones!A19</f>
        <v>1.8668421053</v>
      </c>
      <c r="B20" s="6">
        <f>Mediciones!C19</f>
        <v>0.43317687843984887</v>
      </c>
      <c r="C20" s="6">
        <f>AVERAGE($B$6:$B$25)</f>
        <v>-0.14694034149111884</v>
      </c>
      <c r="D20" s="6">
        <f>$K$6+$K$5*A20</f>
        <v>0.37831440534486216</v>
      </c>
      <c r="E20" s="6">
        <f>(B20-C20)^2</f>
        <v>0.3365359888604347</v>
      </c>
      <c r="F20" s="6">
        <f>(B20-D20)^2</f>
        <v>0.00300989095409814</v>
      </c>
      <c r="G20" s="6">
        <f>(D20-C20)^2</f>
        <v>0.27589254907373045</v>
      </c>
      <c r="H20" s="6">
        <f>B20-D20</f>
        <v>0.05486247309498671</v>
      </c>
    </row>
    <row r="21" spans="1:8" ht="12.75">
      <c r="A21" s="6">
        <f>Mediciones!A20</f>
        <v>1.9194736842000002</v>
      </c>
      <c r="B21" s="6">
        <f>Mediciones!C20</f>
        <v>0.15078902016392284</v>
      </c>
      <c r="C21" s="6">
        <f>AVERAGE($B$6:$B$25)</f>
        <v>-0.14694034149111884</v>
      </c>
      <c r="D21" s="6">
        <f>$K$6+$K$5*A21</f>
        <v>0.4950359841871821</v>
      </c>
      <c r="E21" s="6">
        <f>(B21-C21)^2</f>
        <v>0.08864277279151862</v>
      </c>
      <c r="F21" s="6">
        <f>(B21-D21)^2</f>
        <v>0.11850597223923116</v>
      </c>
      <c r="G21" s="6">
        <f>(D21-C21)^2</f>
        <v>0.4121336027314118</v>
      </c>
      <c r="H21" s="6">
        <f>B21-D21</f>
        <v>-0.34424696402325927</v>
      </c>
    </row>
    <row r="22" spans="1:10" ht="12.75">
      <c r="A22" s="6">
        <f>Mediciones!A21</f>
        <v>1.9721052632</v>
      </c>
      <c r="B22" s="6">
        <f>Mediciones!C21</f>
        <v>0.7000810512230312</v>
      </c>
      <c r="C22" s="6">
        <f>AVERAGE($B$6:$B$25)</f>
        <v>-0.14694034149111884</v>
      </c>
      <c r="D22" s="6">
        <f>$K$6+$K$5*A22</f>
        <v>0.6117575632512713</v>
      </c>
      <c r="E22" s="6">
        <f>(B22-C22)^2</f>
        <v>0.7174452397154185</v>
      </c>
      <c r="F22" s="6">
        <f>(B22-D22)^2</f>
        <v>0.007801038527497621</v>
      </c>
      <c r="G22" s="6">
        <f>(D22-C22)^2</f>
        <v>0.5756225106604927</v>
      </c>
      <c r="H22" s="6">
        <f>B22-D22</f>
        <v>0.08832348797175993</v>
      </c>
      <c r="J22" s="2" t="s">
        <v>58</v>
      </c>
    </row>
    <row r="23" spans="1:8" ht="12.75">
      <c r="A23" s="6">
        <f>Mediciones!A22</f>
        <v>2.0247368421</v>
      </c>
      <c r="B23" s="6">
        <f>Mediciones!C22</f>
        <v>0.8935142743796861</v>
      </c>
      <c r="C23" s="6">
        <f>AVERAGE($B$6:$B$25)</f>
        <v>-0.14694034149111884</v>
      </c>
      <c r="D23" s="6">
        <f>$K$6+$K$5*A23</f>
        <v>0.7284791420935903</v>
      </c>
      <c r="E23" s="6">
        <f>(B23-C23)^2</f>
        <v>1.0825458076868644</v>
      </c>
      <c r="F23" s="6">
        <f>(B23-D23)^2</f>
        <v>0.027236594888689136</v>
      </c>
      <c r="G23" s="6">
        <f>(D23-C23)^2</f>
        <v>0.7663592722397188</v>
      </c>
      <c r="H23" s="6">
        <f>B23-D23</f>
        <v>0.1650351322860958</v>
      </c>
    </row>
    <row r="24" spans="1:8" ht="12.75">
      <c r="A24" s="6">
        <f>Mediciones!A23</f>
        <v>2.0773684211</v>
      </c>
      <c r="B24" s="6">
        <f>Mediciones!C23</f>
        <v>0.9502259201156529</v>
      </c>
      <c r="C24" s="6">
        <f>AVERAGE($B$6:$B$25)</f>
        <v>-0.14694034149111884</v>
      </c>
      <c r="D24" s="6">
        <f>$K$6+$K$5*A24</f>
        <v>0.8452007211576804</v>
      </c>
      <c r="E24" s="6">
        <f>(B24-C24)^2</f>
        <v>1.2037738056081788</v>
      </c>
      <c r="F24" s="6">
        <f>(B24-D24)^2</f>
        <v>0.011030292416161701</v>
      </c>
      <c r="G24" s="6">
        <f>(D24-C24)^2</f>
        <v>0.9843438881938885</v>
      </c>
      <c r="H24" s="6">
        <f>B24-D24</f>
        <v>0.10502519895797247</v>
      </c>
    </row>
    <row r="25" spans="1:8" ht="12.75">
      <c r="A25" s="6">
        <f>Mediciones!A24</f>
        <v>2.13</v>
      </c>
      <c r="B25" s="6">
        <f>Mediciones!C24</f>
        <v>0.955372690496338</v>
      </c>
      <c r="C25" s="6">
        <f>AVERAGE($B$6:$B$25)</f>
        <v>-0.14694034149111884</v>
      </c>
      <c r="D25" s="6">
        <f>$K$6+$K$5*A25</f>
        <v>0.9619222999999995</v>
      </c>
      <c r="E25" s="6">
        <f>(B25-C25)^2</f>
        <v>1.2150940204893799</v>
      </c>
      <c r="F25" s="6">
        <f>(B25-D25)^2</f>
        <v>4.289738465045249E-05</v>
      </c>
      <c r="G25" s="6">
        <f>(D25-C25)^2</f>
        <v>1.2295763576946601</v>
      </c>
      <c r="H25" s="6">
        <f>B25-D25</f>
        <v>-0.006549609503661458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7" ht="12.75">
      <c r="A1" t="s">
        <v>72</v>
      </c>
      <c r="F1" s="2" t="s">
        <v>30</v>
      </c>
      <c r="G1" s="6">
        <f>E4-F4-G4</f>
        <v>0.02074600468926846</v>
      </c>
    </row>
    <row r="2" ht="12.75">
      <c r="J2" t="s">
        <v>60</v>
      </c>
    </row>
    <row r="3" spans="1:13" ht="12.75">
      <c r="A3" s="1" t="s">
        <v>32</v>
      </c>
      <c r="B3" s="1" t="s">
        <v>33</v>
      </c>
      <c r="C3" s="1" t="s">
        <v>34</v>
      </c>
      <c r="D3" s="1" t="s">
        <v>35</v>
      </c>
      <c r="E3" s="1" t="s">
        <v>36</v>
      </c>
      <c r="F3" s="1" t="s">
        <v>37</v>
      </c>
      <c r="G3" s="1" t="s">
        <v>38</v>
      </c>
      <c r="H3" s="1" t="s">
        <v>39</v>
      </c>
      <c r="J3" t="s">
        <v>40</v>
      </c>
      <c r="K3" t="s">
        <v>41</v>
      </c>
      <c r="L3" t="s">
        <v>42</v>
      </c>
      <c r="M3" t="s">
        <v>43</v>
      </c>
    </row>
    <row r="4" spans="1:10" ht="12.75">
      <c r="A4" s="1"/>
      <c r="B4" s="1"/>
      <c r="E4" s="6">
        <f>SUM(E6:E25)</f>
        <v>9.630549976920323</v>
      </c>
      <c r="F4" s="6">
        <f>SUM(F6:F25)</f>
        <v>0.5382257333974642</v>
      </c>
      <c r="G4" s="6">
        <f>SUM(G6:G25)</f>
        <v>9.07157823883359</v>
      </c>
      <c r="J4" t="s">
        <v>44</v>
      </c>
    </row>
    <row r="5" spans="10:12" ht="12.75">
      <c r="J5" s="2" t="s">
        <v>61</v>
      </c>
      <c r="K5">
        <v>-1.3886500000000002</v>
      </c>
      <c r="L5">
        <v>1.17529</v>
      </c>
    </row>
    <row r="6" spans="1:12" ht="12.75">
      <c r="A6" s="6">
        <f>Mediciones!A5</f>
        <v>1.13</v>
      </c>
      <c r="B6" s="6">
        <f>Mediciones!C5</f>
        <v>-1.3681019989275809</v>
      </c>
      <c r="C6" s="6">
        <f>AVERAGE($B$6:$B$25)</f>
        <v>-0.14694034149111884</v>
      </c>
      <c r="D6" s="6">
        <f>$K$7*SIN(PI()*(A6-$K$5)/$K$6)</f>
        <v>-1.1363398616125944</v>
      </c>
      <c r="E6" s="6">
        <f>(B6-C6)^2</f>
        <v>1.4912357935929672</v>
      </c>
      <c r="F6" s="6">
        <f>(B6-D6)^2</f>
        <v>0.05371368829281067</v>
      </c>
      <c r="G6" s="6">
        <f>(D6-C6)^2</f>
        <v>0.9789114104166061</v>
      </c>
      <c r="H6" s="6">
        <f>B6-D6</f>
        <v>-0.23176213731498652</v>
      </c>
      <c r="J6" s="2" t="s">
        <v>62</v>
      </c>
      <c r="K6">
        <v>1.54595</v>
      </c>
      <c r="L6">
        <v>0.58845</v>
      </c>
    </row>
    <row r="7" spans="1:12" ht="12.75">
      <c r="A7" s="6">
        <f>Mediciones!A6</f>
        <v>1.1826315789</v>
      </c>
      <c r="B7" s="6">
        <f>Mediciones!C6</f>
        <v>-0.871648466150873</v>
      </c>
      <c r="C7" s="6">
        <f>AVERAGE($B$6:$B$25)</f>
        <v>-0.14694034149111884</v>
      </c>
      <c r="D7" s="6">
        <f>$K$7*SIN(PI()*(A7-$K$5)/$K$6)</f>
        <v>-1.0777179496145668</v>
      </c>
      <c r="E7" s="6">
        <f>(B7-C7)^2</f>
        <v>0.5252018659478579</v>
      </c>
      <c r="F7" s="6">
        <f>(B7-D7)^2</f>
        <v>0.04246463201499357</v>
      </c>
      <c r="G7" s="6">
        <f>(D7-C7)^2</f>
        <v>0.866346955784007</v>
      </c>
      <c r="H7" s="6">
        <f>B7-D7</f>
        <v>0.2060694834636938</v>
      </c>
      <c r="J7" s="2" t="s">
        <v>63</v>
      </c>
      <c r="K7">
        <v>1.23682</v>
      </c>
      <c r="L7">
        <v>0.37765000000000004</v>
      </c>
    </row>
    <row r="8" spans="1:8" ht="12.75">
      <c r="A8" s="6">
        <f>Mediciones!A7</f>
        <v>1.2352631579</v>
      </c>
      <c r="B8" s="6">
        <f>Mediciones!C7</f>
        <v>-0.7131789069078036</v>
      </c>
      <c r="C8" s="6">
        <f>AVERAGE($B$6:$B$25)</f>
        <v>-0.14694034149111884</v>
      </c>
      <c r="D8" s="6">
        <f>$K$7*SIN(PI()*(A8-$K$5)/$K$6)</f>
        <v>-1.0067793838493968</v>
      </c>
      <c r="E8" s="6">
        <f>(B8-C8)^2</f>
        <v>0.32062611296514526</v>
      </c>
      <c r="F8" s="6">
        <f>(B8-D8)^2</f>
        <v>0.08620124006033099</v>
      </c>
      <c r="G8" s="6">
        <f>(D8-C8)^2</f>
        <v>0.7393231787636007</v>
      </c>
      <c r="H8" s="6">
        <f>B8-D8</f>
        <v>0.2936004769415932</v>
      </c>
    </row>
    <row r="9" spans="1:8" ht="12.75">
      <c r="A9" s="6">
        <f>Mediciones!A8</f>
        <v>1.2878947368</v>
      </c>
      <c r="B9" s="6">
        <f>Mediciones!C8</f>
        <v>-1.0943343077865781</v>
      </c>
      <c r="C9" s="6">
        <f>AVERAGE($B$6:$B$25)</f>
        <v>-0.14694034149111884</v>
      </c>
      <c r="D9" s="6">
        <f>$K$7*SIN(PI()*(A9-$K$5)/$K$6)</f>
        <v>-0.9243348829596232</v>
      </c>
      <c r="E9" s="6">
        <f>(B9-C9)^2</f>
        <v>0.897555327373042</v>
      </c>
      <c r="F9" s="6">
        <f>(B9-D9)^2</f>
        <v>0.02889980444149551</v>
      </c>
      <c r="G9" s="6">
        <f>(D9-C9)^2</f>
        <v>0.6043422731050262</v>
      </c>
      <c r="H9" s="6">
        <f>B9-D9</f>
        <v>-0.16999942482695496</v>
      </c>
    </row>
    <row r="10" spans="1:10" ht="12.75">
      <c r="A10" s="6">
        <f>Mediciones!A9</f>
        <v>1.3405263158</v>
      </c>
      <c r="B10" s="6">
        <f>Mediciones!C9</f>
        <v>-0.7766916733784606</v>
      </c>
      <c r="C10" s="6">
        <f>AVERAGE($B$6:$B$25)</f>
        <v>-0.14694034149111884</v>
      </c>
      <c r="D10" s="6">
        <f>$K$7*SIN(PI()*(A10-$K$5)/$K$6)</f>
        <v>-0.8313266600978918</v>
      </c>
      <c r="E10" s="6">
        <f>(B10-C10)^2</f>
        <v>0.3965867400138809</v>
      </c>
      <c r="F10" s="6">
        <f>(B10-D10)^2</f>
        <v>0.0029849817738324272</v>
      </c>
      <c r="G10" s="6">
        <f>(D10-C10)^2</f>
        <v>0.46838463309613126</v>
      </c>
      <c r="H10" s="6">
        <f>B10-D10</f>
        <v>0.05463498671943123</v>
      </c>
      <c r="J10" t="s">
        <v>47</v>
      </c>
    </row>
    <row r="11" spans="1:10" ht="12.75">
      <c r="A11" s="6">
        <f>Mediciones!A10</f>
        <v>1.3931578947</v>
      </c>
      <c r="B11" s="6">
        <f>Mediciones!C10</f>
        <v>-0.6860599691596085</v>
      </c>
      <c r="C11" s="6">
        <f>AVERAGE($B$6:$B$25)</f>
        <v>-0.14694034149111884</v>
      </c>
      <c r="D11" s="6">
        <f>$K$7*SIN(PI()*(A11-$K$5)/$K$6)</f>
        <v>-0.7288176561253525</v>
      </c>
      <c r="E11" s="6">
        <f>(B11-C11)^2</f>
        <v>0.290649972937411</v>
      </c>
      <c r="F11" s="6">
        <f>(B11-D11)^2</f>
        <v>0.0018282197946605544</v>
      </c>
      <c r="G11" s="6">
        <f>(D11-C11)^2</f>
        <v>0.33858120928594704</v>
      </c>
      <c r="H11" s="6">
        <f>B11-D11</f>
        <v>0.042757686965744</v>
      </c>
      <c r="J11" t="s">
        <v>48</v>
      </c>
    </row>
    <row r="12" spans="1:12" ht="12.75">
      <c r="A12" s="6">
        <f>Mediciones!A11</f>
        <v>1.4457894737</v>
      </c>
      <c r="B12" s="6">
        <f>Mediciones!C11</f>
        <v>-0.7319364045985491</v>
      </c>
      <c r="C12" s="6">
        <f>AVERAGE($B$6:$B$25)</f>
        <v>-0.14694034149111884</v>
      </c>
      <c r="D12" s="6">
        <f>$K$7*SIN(PI()*(A12-$K$5)/$K$6)</f>
        <v>-0.6179793904370527</v>
      </c>
      <c r="E12" s="6">
        <f>(B12-C12)^2</f>
        <v>0.3422203938511925</v>
      </c>
      <c r="F12" s="6">
        <f>(B12-D12)^2</f>
        <v>0.01298620107660349</v>
      </c>
      <c r="G12" s="6">
        <f>(D12-C12)^2</f>
        <v>0.22187778563188992</v>
      </c>
      <c r="H12" s="6">
        <f>B12-D12</f>
        <v>-0.1139570141614964</v>
      </c>
      <c r="J12" s="2" t="s">
        <v>49</v>
      </c>
      <c r="K12">
        <v>20</v>
      </c>
      <c r="L12" t="s">
        <v>50</v>
      </c>
    </row>
    <row r="13" spans="1:12" ht="12.75">
      <c r="A13" s="6">
        <f>Mediciones!A12</f>
        <v>1.4984210526</v>
      </c>
      <c r="B13" s="6">
        <f>Mediciones!C12</f>
        <v>-0.37908911640791876</v>
      </c>
      <c r="C13" s="6">
        <f>AVERAGE($B$6:$B$25)</f>
        <v>-0.14694034149111884</v>
      </c>
      <c r="D13" s="6">
        <f>$K$7*SIN(PI()*(A13-$K$5)/$K$6)</f>
        <v>-0.500078573845806</v>
      </c>
      <c r="E13" s="6">
        <f>(B13-C13)^2</f>
        <v>0.05389305369537103</v>
      </c>
      <c r="F13" s="6">
        <f>(B13-D13)^2</f>
        <v>0.01463844881111433</v>
      </c>
      <c r="G13" s="6">
        <f>(D13-C13)^2</f>
        <v>0.12470661115059302</v>
      </c>
      <c r="H13" s="6">
        <f>B13-D13</f>
        <v>0.12098945743788725</v>
      </c>
      <c r="J13" s="2" t="s">
        <v>51</v>
      </c>
      <c r="K13">
        <v>3</v>
      </c>
      <c r="L13" t="s">
        <v>52</v>
      </c>
    </row>
    <row r="14" spans="1:8" ht="12.75">
      <c r="A14" s="6">
        <f>Mediciones!A13</f>
        <v>1.5510526316000002</v>
      </c>
      <c r="B14" s="6">
        <f>Mediciones!C13</f>
        <v>-0.5324823172101072</v>
      </c>
      <c r="C14" s="6">
        <f>AVERAGE($B$6:$B$25)</f>
        <v>-0.14694034149111884</v>
      </c>
      <c r="D14" s="6">
        <f>$K$7*SIN(PI()*(A14-$K$5)/$K$6)</f>
        <v>-0.3764626303629253</v>
      </c>
      <c r="E14" s="6">
        <f>(B14-C14)^2</f>
        <v>0.148642615041301</v>
      </c>
      <c r="F14" s="6">
        <f>(B14-D14)^2</f>
        <v>0.024342142683892697</v>
      </c>
      <c r="G14" s="6">
        <f>(D14-C14)^2</f>
        <v>0.05268048108895298</v>
      </c>
      <c r="H14" s="6">
        <f>B14-D14</f>
        <v>-0.15601968684718187</v>
      </c>
    </row>
    <row r="15" spans="1:11" ht="12.75">
      <c r="A15" s="6">
        <f>Mediciones!A14</f>
        <v>1.6036842105</v>
      </c>
      <c r="B15" s="6">
        <f>Mediciones!C14</f>
        <v>-0.4533099796553407</v>
      </c>
      <c r="C15" s="6">
        <f>AVERAGE($B$6:$B$25)</f>
        <v>-0.14694034149111884</v>
      </c>
      <c r="D15" s="6">
        <f>$K$7*SIN(PI()*(A15-$K$5)/$K$6)</f>
        <v>-0.24854429999542565</v>
      </c>
      <c r="E15" s="6">
        <f>(B15-C15)^2</f>
        <v>0.09386235518887623</v>
      </c>
      <c r="F15" s="6">
        <f>(B15-D15)^2</f>
        <v>0.04192898356658695</v>
      </c>
      <c r="G15" s="6">
        <f>(D15-C15)^2</f>
        <v>0.0103233643837449</v>
      </c>
      <c r="H15" s="6">
        <f>B15-D15</f>
        <v>-0.20476567965991505</v>
      </c>
      <c r="J15" s="2" t="s">
        <v>53</v>
      </c>
      <c r="K15" s="7">
        <f>1-F4/E4</f>
        <v>0.944112669090828</v>
      </c>
    </row>
    <row r="16" spans="1:14" ht="12.75">
      <c r="A16" s="6">
        <f>Mediciones!A15</f>
        <v>1.6563157895</v>
      </c>
      <c r="B16" s="6">
        <f>Mediciones!C15</f>
        <v>-0.09396513017471853</v>
      </c>
      <c r="C16" s="6">
        <f>AVERAGE($B$6:$B$25)</f>
        <v>-0.14694034149111884</v>
      </c>
      <c r="D16" s="6">
        <f>$K$7*SIN(PI()*(A16-$K$5)/$K$6)</f>
        <v>-0.11778549144595574</v>
      </c>
      <c r="E16" s="6">
        <f>(B16-C16)^2</f>
        <v>0.0028063730140172683</v>
      </c>
      <c r="F16" s="6">
        <f>(B16-D16)^2</f>
        <v>0.0005674096110922577</v>
      </c>
      <c r="G16" s="6">
        <f>(D16-C16)^2</f>
        <v>0.0008500052811559471</v>
      </c>
      <c r="H16" s="6">
        <f>B16-D16</f>
        <v>0.02382036127123721</v>
      </c>
      <c r="J16" s="2" t="s">
        <v>54</v>
      </c>
      <c r="K16" s="7">
        <f>(G4/(K13-1))/(F4/(K12-K13))</f>
        <v>143.2640809337579</v>
      </c>
      <c r="L16" s="2" t="s">
        <v>55</v>
      </c>
      <c r="M16" s="9">
        <f>_xlfnodf.FDIST(K16,K13-1,K12-K13)</f>
        <v>2.2915239506962132E-11</v>
      </c>
      <c r="N16" t="str">
        <f>IF(M16&lt;0.05," &lt; 0.05 se rechaza H0, se acepta el modelo"," &gt; 0.05 se acepta H0, no hay correlación")</f>
        <v> &lt; 0.05 se rechaza H0, se acepta el modelo</v>
      </c>
    </row>
    <row r="17" spans="1:14" ht="12.75">
      <c r="A17" s="6">
        <f>Mediciones!A16</f>
        <v>1.7089473684</v>
      </c>
      <c r="B17" s="6">
        <f>Mediciones!C16</f>
        <v>0.18513616996700205</v>
      </c>
      <c r="C17" s="6">
        <f>AVERAGE($B$6:$B$25)</f>
        <v>-0.14694034149111884</v>
      </c>
      <c r="D17" s="6">
        <f>$K$7*SIN(PI()*(A17-$K$5)/$K$6)</f>
        <v>0.014319423322594204</v>
      </c>
      <c r="E17" s="6">
        <f>(B17-C17)^2</f>
        <v>0.11027480946219549</v>
      </c>
      <c r="F17" s="6">
        <f>(B17-D17)^2</f>
        <v>0.02917836093417982</v>
      </c>
      <c r="G17" s="6">
        <f>(D17-C17)^2</f>
        <v>0.026004711747774044</v>
      </c>
      <c r="H17" s="6">
        <f>B17-D17</f>
        <v>0.17081674664440785</v>
      </c>
      <c r="J17" s="2" t="s">
        <v>64</v>
      </c>
      <c r="K17" s="7">
        <f>ABS(K5/L5)</f>
        <v>1.1815381735571648</v>
      </c>
      <c r="L17" s="2" t="s">
        <v>55</v>
      </c>
      <c r="M17" s="9">
        <f>TDIST(K17,K$12-K$13,2)</f>
        <v>0.25365444359874934</v>
      </c>
      <c r="N17" t="str">
        <f>IF(M17&lt;0.05," &lt; 0.05 se rechaza H0, el parámetro es significativo"," &gt; 0.05 se acepta H0, el parámetro no es significativo")</f>
        <v> &gt; 0.05 se acepta H0, el parámetro no es significativo</v>
      </c>
    </row>
    <row r="18" spans="1:14" ht="12.75">
      <c r="A18" s="6">
        <f>Mediciones!A17</f>
        <v>1.7615789473999999</v>
      </c>
      <c r="B18" s="6">
        <f>Mediciones!C17</f>
        <v>0.28439007586454107</v>
      </c>
      <c r="C18" s="6">
        <f>AVERAGE($B$6:$B$25)</f>
        <v>-0.14694034149111884</v>
      </c>
      <c r="D18" s="6">
        <f>$K$7*SIN(PI()*(A18-$K$5)/$K$6)</f>
        <v>0.1462606894220181</v>
      </c>
      <c r="E18" s="6">
        <f>(B18-C18)^2</f>
        <v>0.18604592893620778</v>
      </c>
      <c r="F18" s="6">
        <f>(B18-D18)^2</f>
        <v>0.01907972739898785</v>
      </c>
      <c r="G18" s="6">
        <f>(D18-C18)^2</f>
        <v>0.08596684452852628</v>
      </c>
      <c r="H18" s="6">
        <f>B18-D18</f>
        <v>0.13812938644252298</v>
      </c>
      <c r="J18" s="2" t="s">
        <v>65</v>
      </c>
      <c r="K18" s="7">
        <f>ABS(K6/L6)</f>
        <v>2.6271560880278697</v>
      </c>
      <c r="L18" s="2" t="s">
        <v>55</v>
      </c>
      <c r="M18" s="9">
        <f>TDIST(K18,K$12-K$13,2)</f>
        <v>0.017658493809199975</v>
      </c>
      <c r="N18" t="str">
        <f>IF(M18&lt;0.05," &lt; 0.05 se rechaza H0, el parámetro es significativo"," &gt; 0.05 se acepta H0, el parámetro no es significativo")</f>
        <v> &lt; 0.05 se rechaza H0, el parámetro es significativo</v>
      </c>
    </row>
    <row r="19" spans="1:14" ht="12.75">
      <c r="A19" s="6">
        <f>Mediciones!A18</f>
        <v>1.8142105263000001</v>
      </c>
      <c r="B19" s="6">
        <f>Mediciones!C18</f>
        <v>0.20930535988513937</v>
      </c>
      <c r="C19" s="6">
        <f>AVERAGE($B$6:$B$25)</f>
        <v>-0.14694034149111884</v>
      </c>
      <c r="D19" s="6">
        <f>$K$7*SIN(PI()*(A19-$K$5)/$K$6)</f>
        <v>0.27653042121926136</v>
      </c>
      <c r="E19" s="6">
        <f>(B19-C19)^2</f>
        <v>0.12691099974906214</v>
      </c>
      <c r="F19" s="6">
        <f>(B19-D19)^2</f>
        <v>0.0045192088713764626</v>
      </c>
      <c r="G19" s="6">
        <f>(D19-C19)^2</f>
        <v>0.17932748687051114</v>
      </c>
      <c r="H19" s="6">
        <f>B19-D19</f>
        <v>-0.06722506133412198</v>
      </c>
      <c r="J19" s="2" t="s">
        <v>66</v>
      </c>
      <c r="K19" s="7">
        <f>ABS(K7/L7)</f>
        <v>3.2750430292598964</v>
      </c>
      <c r="L19" s="2" t="s">
        <v>55</v>
      </c>
      <c r="M19" s="9">
        <f>TDIST(K19,K$12-K$13,2)</f>
        <v>0.004464163904417987</v>
      </c>
      <c r="N19" t="str">
        <f>IF(M19&lt;0.05," &lt; 0.05 se rechaza H0, el parámetro es significativo"," &gt; 0.05 se acepta H0, el parámetro no es significativo")</f>
        <v> &lt; 0.05 se rechaza H0, el parámetro es significativo</v>
      </c>
    </row>
    <row r="20" spans="1:8" ht="12.75">
      <c r="A20" s="6">
        <f>Mediciones!A19</f>
        <v>1.8668421053</v>
      </c>
      <c r="B20" s="6">
        <f>Mediciones!C19</f>
        <v>0.43317687843984887</v>
      </c>
      <c r="C20" s="6">
        <f>AVERAGE($B$6:$B$25)</f>
        <v>-0.14694034149111884</v>
      </c>
      <c r="D20" s="6">
        <f>$K$7*SIN(PI()*(A20-$K$5)/$K$6)</f>
        <v>0.40363983712954843</v>
      </c>
      <c r="E20" s="6">
        <f>(B20-C20)^2</f>
        <v>0.3365359888604347</v>
      </c>
      <c r="F20" s="6">
        <f>(B20-D20)^2</f>
        <v>0.0008724368093663946</v>
      </c>
      <c r="G20" s="6">
        <f>(D20-C20)^2</f>
        <v>0.3031385330899658</v>
      </c>
      <c r="H20" s="6">
        <f>B20-D20</f>
        <v>0.029537041310300438</v>
      </c>
    </row>
    <row r="21" spans="1:8" ht="12.75">
      <c r="A21" s="6">
        <f>Mediciones!A20</f>
        <v>1.9194736842000002</v>
      </c>
      <c r="B21" s="6">
        <f>Mediciones!C20</f>
        <v>0.15078902016392284</v>
      </c>
      <c r="C21" s="6">
        <f>AVERAGE($B$6:$B$25)</f>
        <v>-0.14694034149111884</v>
      </c>
      <c r="D21" s="6">
        <f>$K$7*SIN(PI()*(A21-$K$5)/$K$6)</f>
        <v>0.5261362721319671</v>
      </c>
      <c r="E21" s="6">
        <f>(B21-C21)^2</f>
        <v>0.08864277279151862</v>
      </c>
      <c r="F21" s="6">
        <f>(B21-D21)^2</f>
        <v>0.14088555955996254</v>
      </c>
      <c r="G21" s="6">
        <f>(D21-C21)^2</f>
        <v>0.45303212780632085</v>
      </c>
      <c r="H21" s="6">
        <f>B21-D21</f>
        <v>-0.3753472519680443</v>
      </c>
    </row>
    <row r="22" spans="1:10" ht="12.75">
      <c r="A22" s="6">
        <f>Mediciones!A21</f>
        <v>1.9721052632</v>
      </c>
      <c r="B22" s="6">
        <f>Mediciones!C21</f>
        <v>0.7000810512230312</v>
      </c>
      <c r="C22" s="6">
        <f>AVERAGE($B$6:$B$25)</f>
        <v>-0.14694034149111884</v>
      </c>
      <c r="D22" s="6">
        <f>$K$7*SIN(PI()*(A22-$K$5)/$K$6)</f>
        <v>0.6426197814034467</v>
      </c>
      <c r="E22" s="6">
        <f>(B22-C22)^2</f>
        <v>0.7174452397154185</v>
      </c>
      <c r="F22" s="6">
        <f>(B22-D22)^2</f>
        <v>0.003301797529279098</v>
      </c>
      <c r="G22" s="6">
        <f>(D22-C22)^2</f>
        <v>0.6234051876652813</v>
      </c>
      <c r="H22" s="6">
        <f>B22-D22</f>
        <v>0.05746126981958455</v>
      </c>
      <c r="J22" s="2" t="s">
        <v>58</v>
      </c>
    </row>
    <row r="23" spans="1:8" ht="12.75">
      <c r="A23" s="6">
        <f>Mediciones!A22</f>
        <v>2.0247368421</v>
      </c>
      <c r="B23" s="6">
        <f>Mediciones!C22</f>
        <v>0.8935142743796861</v>
      </c>
      <c r="C23" s="6">
        <f>AVERAGE($B$6:$B$25)</f>
        <v>-0.14694034149111884</v>
      </c>
      <c r="D23" s="6">
        <f>$K$7*SIN(PI()*(A23-$K$5)/$K$6)</f>
        <v>0.7517591376842331</v>
      </c>
      <c r="E23" s="6">
        <f>(B23-C23)^2</f>
        <v>1.0825458076868644</v>
      </c>
      <c r="F23" s="6">
        <f>(B23-D23)^2</f>
        <v>0.020094518779546575</v>
      </c>
      <c r="G23" s="6">
        <f>(D23-C23)^2</f>
        <v>0.8076607538700489</v>
      </c>
      <c r="H23" s="6">
        <f>B23-D23</f>
        <v>0.14175513669545303</v>
      </c>
    </row>
    <row r="24" spans="1:8" ht="12.75">
      <c r="A24" s="6">
        <f>Mediciones!A23</f>
        <v>2.0773684211</v>
      </c>
      <c r="B24" s="6">
        <f>Mediciones!C23</f>
        <v>0.9502259201156529</v>
      </c>
      <c r="C24" s="6">
        <f>AVERAGE($B$6:$B$25)</f>
        <v>-0.14694034149111884</v>
      </c>
      <c r="D24" s="6">
        <f>$K$7*SIN(PI()*(A24-$K$5)/$K$6)</f>
        <v>0.8523070469055979</v>
      </c>
      <c r="E24" s="6">
        <f>(B24-C24)^2</f>
        <v>1.2037738056081788</v>
      </c>
      <c r="F24" s="6">
        <f>(B24-D24)^2</f>
        <v>0.009588105730726826</v>
      </c>
      <c r="G24" s="6">
        <f>(D24-C24)^2</f>
        <v>0.998495343217659</v>
      </c>
      <c r="H24" s="6">
        <f>B24-D24</f>
        <v>0.09791887321005499</v>
      </c>
    </row>
    <row r="25" spans="1:8" ht="12.75">
      <c r="A25" s="6">
        <f>Mediciones!A24</f>
        <v>2.13</v>
      </c>
      <c r="B25" s="6">
        <f>Mediciones!C24</f>
        <v>0.955372690496338</v>
      </c>
      <c r="C25" s="6">
        <f>AVERAGE($B$6:$B$25)</f>
        <v>-0.14694034149111884</v>
      </c>
      <c r="D25" s="6">
        <f>$K$7*SIN(PI()*(A25-$K$5)/$K$6)</f>
        <v>0.9431144011937828</v>
      </c>
      <c r="E25" s="6">
        <f>(B25-C25)^2</f>
        <v>1.2150940204893799</v>
      </c>
      <c r="F25" s="6">
        <f>(B25-D25)^2</f>
        <v>0.00015026565662514015</v>
      </c>
      <c r="G25" s="6">
        <f>(D25-C25)^2</f>
        <v>1.1882193420498472</v>
      </c>
      <c r="H25" s="6">
        <f>B25-D25</f>
        <v>0.012258289302555236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2020-09-08T19:46:22Z</dcterms:modified>
  <cp:category/>
  <cp:version/>
  <cp:contentType/>
  <cp:contentStatus/>
  <cp:revision>22</cp:revision>
</cp:coreProperties>
</file>